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сокр. ф3." sheetId="1" r:id="rId1"/>
    <sheet name="ф 3. " sheetId="2" state="hidden" r:id="rId2"/>
    <sheet name="Лист1" sheetId="3" state="hidden" r:id="rId3"/>
    <sheet name="Лист2" sheetId="4" state="hidden" r:id="rId4"/>
  </sheets>
  <definedNames>
    <definedName name="_xlnm.Print_Titles" localSheetId="0">'сокр. ф3.'!$11:$14</definedName>
    <definedName name="_xlnm.Print_Titles" localSheetId="1">'ф 3. '!$6:$9</definedName>
    <definedName name="_xlnm.Print_Area" localSheetId="0">'сокр. ф3.'!$A$1:$Z$30</definedName>
    <definedName name="_xlnm.Print_Area" localSheetId="1">'ф 3. '!$A$1:$Z$112</definedName>
  </definedNames>
  <calcPr fullCalcOnLoad="1"/>
</workbook>
</file>

<file path=xl/sharedStrings.xml><?xml version="1.0" encoding="utf-8"?>
<sst xmlns="http://schemas.openxmlformats.org/spreadsheetml/2006/main" count="539" uniqueCount="322">
  <si>
    <t>Итого:</t>
  </si>
  <si>
    <t>Установка систем теплового учета (СТУ) на тепловых ухлах многоквартирных жилых домов-400 комп. (см. Приложение №1 к 1-му году реализации)</t>
  </si>
  <si>
    <t>18.07.2013г.</t>
  </si>
  <si>
    <t>24.07.2013г.</t>
  </si>
  <si>
    <t>30.07.2013г.</t>
  </si>
  <si>
    <t>14.08.2013г.</t>
  </si>
  <si>
    <t>сумма без НДС</t>
  </si>
  <si>
    <t>Установка УСПД на жилых домах-300 комп. (см. Приложение №2 к 1-му году реализации)</t>
  </si>
  <si>
    <t>26.07.2013г.</t>
  </si>
  <si>
    <t>29.07.2013г.</t>
  </si>
  <si>
    <t>05.08.2013г.</t>
  </si>
  <si>
    <t>06.08.2013г.</t>
  </si>
  <si>
    <t>12.08.2013г.</t>
  </si>
  <si>
    <t>19.08.2013г.</t>
  </si>
  <si>
    <t>21.08.2013г.</t>
  </si>
  <si>
    <t>27.08.2013г.</t>
  </si>
  <si>
    <t>29.08.2013г.</t>
  </si>
  <si>
    <t>Всего с монтажом на 1.09.2013г.</t>
  </si>
  <si>
    <t>02.09.2013г.</t>
  </si>
  <si>
    <t>03.09.2013г.</t>
  </si>
  <si>
    <t>15.08.2013г.</t>
  </si>
  <si>
    <t>06.09.2013г.</t>
  </si>
  <si>
    <t>13.09.2013г.</t>
  </si>
  <si>
    <t>22.07.2013г.</t>
  </si>
  <si>
    <t>Всего с монтажом на 13.09.2013г.</t>
  </si>
  <si>
    <t>Комплекс поверочный для тепловычислителей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</si>
  <si>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</si>
  <si>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</si>
  <si>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</si>
  <si>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</si>
  <si>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</si>
  <si>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</si>
  <si>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</si>
  <si>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</si>
  <si>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</si>
  <si>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</si>
  <si>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</si>
  <si>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</si>
  <si>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</si>
  <si>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</si>
  <si>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</si>
  <si>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</si>
  <si>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</si>
  <si>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</si>
  <si>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</si>
  <si>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</si>
  <si>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</si>
  <si>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</si>
  <si>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</si>
  <si>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</si>
  <si>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</si>
  <si>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</si>
  <si>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</si>
  <si>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</si>
  <si>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</si>
  <si>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</si>
  <si>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</si>
  <si>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</si>
  <si>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</si>
  <si>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</si>
  <si>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</si>
  <si>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</si>
  <si>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</si>
  <si>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</si>
  <si>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</si>
  <si>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</si>
  <si>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</si>
  <si>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Всего по разделам инвестиционной программы</t>
  </si>
  <si>
    <t>6.1</t>
  </si>
  <si>
    <t>6.2</t>
  </si>
  <si>
    <t>6.3</t>
  </si>
  <si>
    <t>6.4</t>
  </si>
  <si>
    <t>3.5</t>
  </si>
  <si>
    <t>3.6</t>
  </si>
  <si>
    <t>3.7</t>
  </si>
  <si>
    <t>3.8</t>
  </si>
  <si>
    <t>4.7</t>
  </si>
  <si>
    <t>5.5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</si>
  <si>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</si>
  <si>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</si>
  <si>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</si>
  <si>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</si>
  <si>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</si>
  <si>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</si>
  <si>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</si>
  <si>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</si>
  <si>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</si>
  <si>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</si>
  <si>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</si>
  <si>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</si>
  <si>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</si>
  <si>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1.5</t>
  </si>
  <si>
    <t>1.6</t>
  </si>
  <si>
    <t>1.7</t>
  </si>
  <si>
    <t>№ п/п</t>
  </si>
  <si>
    <t>Факт</t>
  </si>
  <si>
    <t>3.9</t>
  </si>
  <si>
    <t>1.8</t>
  </si>
  <si>
    <t>3.10</t>
  </si>
  <si>
    <t>3.11</t>
  </si>
  <si>
    <t>3.12</t>
  </si>
  <si>
    <t>Информация о плановых и фактических объемах предоставления регулируемых услуг (товаров, работ)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</si>
  <si>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</si>
  <si>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</si>
  <si>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</si>
  <si>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</si>
  <si>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</si>
  <si>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</si>
  <si>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</si>
  <si>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</t>
  </si>
  <si>
    <t>Снижение аварийности,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</si>
  <si>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</si>
  <si>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</si>
  <si>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</si>
  <si>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</si>
  <si>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</si>
  <si>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</si>
  <si>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отклонение</t>
  </si>
  <si>
    <t>причины отклонения</t>
  </si>
  <si>
    <t>Прибыль</t>
  </si>
  <si>
    <t>факт прошлого года</t>
  </si>
  <si>
    <t>факт текущего года</t>
  </si>
  <si>
    <t>по годам реализации в зависимости от утвержденной инвестиционной программы (проекта)</t>
  </si>
  <si>
    <t>план</t>
  </si>
  <si>
    <t>факт</t>
  </si>
  <si>
    <t>Экономия по результатам проведенных государственных закупок</t>
  </si>
  <si>
    <t>ноябрь 2014г.</t>
  </si>
  <si>
    <t>декабрь 2014г.</t>
  </si>
  <si>
    <t>октябрь-ноябрь 2014г.</t>
  </si>
  <si>
    <t xml:space="preserve">Председатель правления </t>
  </si>
  <si>
    <t>нет аварий</t>
  </si>
  <si>
    <t xml:space="preserve">Передача и распределение тепловой энергии  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</si>
  <si>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</si>
  <si>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Отчет о прибылях и убытках</t>
  </si>
  <si>
    <t>Проектирование и реконструкция ТМ-6, 2Ду 800 мм</t>
  </si>
  <si>
    <t xml:space="preserve">Реконструкция насосной станции №1 </t>
  </si>
  <si>
    <t>Реконструкция и модернизация оборудования насосной №9 АО "Астана-Теплотранзит"</t>
  </si>
  <si>
    <t>Модернизация оборудования в павильоне 2 (51)</t>
  </si>
  <si>
    <t>1.9</t>
  </si>
  <si>
    <t>Реконструкция тепловых узлов по АО "Астана-Теплотранзит" (Отопление АБК1,2 и вспом.помещ.)</t>
  </si>
  <si>
    <t>1.10</t>
  </si>
  <si>
    <t xml:space="preserve">Реконструкция узла  в УТ3 (ТМ33) , 2Ду 800 мм </t>
  </si>
  <si>
    <t>3.13</t>
  </si>
  <si>
    <t>3.14</t>
  </si>
  <si>
    <t>3.15</t>
  </si>
  <si>
    <t>4.13</t>
  </si>
  <si>
    <t>4.14</t>
  </si>
  <si>
    <t>4.15</t>
  </si>
  <si>
    <t>доп. объем</t>
  </si>
  <si>
    <t>Программный комплекс НТП Трубопровод: "Старт"</t>
  </si>
  <si>
    <t>6.10</t>
  </si>
  <si>
    <t>6.11</t>
  </si>
  <si>
    <t>6.12</t>
  </si>
  <si>
    <t>6.13</t>
  </si>
  <si>
    <t xml:space="preserve">Вилочный погрузчик </t>
  </si>
  <si>
    <t>июль-сентябрь 2015г.</t>
  </si>
  <si>
    <t>август-октябрь 2015г.</t>
  </si>
  <si>
    <t>июнь-сентябрь 2015г.</t>
  </si>
  <si>
    <t>апрель-сентябрь 2015г.</t>
  </si>
  <si>
    <t>апрель-май 2015г.</t>
  </si>
  <si>
    <t>январь-февраль 2015г.</t>
  </si>
  <si>
    <t>июнь 2015г.</t>
  </si>
  <si>
    <t>октябрь-ноябрь 2015г.</t>
  </si>
  <si>
    <t>октябрь 2015г.</t>
  </si>
  <si>
    <t>март-июль 2015г</t>
  </si>
  <si>
    <t>январь-июль 2015г</t>
  </si>
  <si>
    <t>февраль 2015г.</t>
  </si>
  <si>
    <t>январь 2015г.</t>
  </si>
  <si>
    <t>август 2015г.</t>
  </si>
  <si>
    <t>декабрь 2015г.</t>
  </si>
  <si>
    <t>май-сентябрь 2015г.</t>
  </si>
  <si>
    <t>июль   2015 г</t>
  </si>
  <si>
    <t>апрель 2015г.</t>
  </si>
  <si>
    <t>июль-август 2015г.</t>
  </si>
  <si>
    <t>февраль-апрель 2015г.</t>
  </si>
  <si>
    <t>март-апрель 2015г.</t>
  </si>
  <si>
    <t>ноябрь-декабрь 2015г.</t>
  </si>
  <si>
    <t>май 2015г.</t>
  </si>
  <si>
    <t>июнь-июль 2015г</t>
  </si>
  <si>
    <t>март 2015г.</t>
  </si>
  <si>
    <t>Приобретен в связи с производственной необходимостью</t>
  </si>
  <si>
    <t>октябрь 2014г.</t>
  </si>
  <si>
    <t>м.п.трассы</t>
  </si>
  <si>
    <t>июль-декабрь 2015г.</t>
  </si>
  <si>
    <t>сентябрь-октябрь 2015г.</t>
  </si>
  <si>
    <t>август-ноябрь 2015г.</t>
  </si>
  <si>
    <t>Увеличение стоимости объекта сложилось в результате роста стоимости закупаемых материалов</t>
  </si>
  <si>
    <t>Курисько В.В.</t>
  </si>
  <si>
    <t>Начальник финансово-экономической службы</t>
  </si>
  <si>
    <t>Казарян Е.А.</t>
  </si>
  <si>
    <t>м.п. трассы</t>
  </si>
  <si>
    <t xml:space="preserve">В связи с изменением курса национальной валюты, роста цен на оборудование, поставщик отказался от заключения договора и поставки оборудования </t>
  </si>
  <si>
    <t>Приложение 3</t>
  </si>
  <si>
    <t>форма</t>
  </si>
  <si>
    <t>Исп. Токимбаева А.А.</t>
  </si>
  <si>
    <r>
      <t xml:space="preserve">Раздел 1. </t>
    </r>
    <r>
      <rPr>
        <b/>
        <i/>
        <sz val="12"/>
        <color indexed="8"/>
        <rFont val="Times New Roman"/>
        <family val="1"/>
      </rPr>
      <t>Реконструкция, модернизация тепловых сетей</t>
    </r>
    <r>
      <rPr>
        <b/>
        <sz val="12"/>
        <color indexed="8"/>
        <rFont val="Times New Roman"/>
        <family val="1"/>
      </rPr>
      <t xml:space="preserve">  </t>
    </r>
  </si>
  <si>
    <r>
      <t xml:space="preserve">Раздел 2. </t>
    </r>
    <r>
      <rPr>
        <b/>
        <i/>
        <sz val="12"/>
        <color indexed="8"/>
        <rFont val="Times New Roman"/>
        <family val="1"/>
      </rPr>
      <t xml:space="preserve">Реконструкция с учетом проектирования тепловых сетей (бесхозяйных) 2Ду 32-300 мм принятых на баланс согласно решения суда от 07.12.11г.. </t>
    </r>
  </si>
  <si>
    <r>
      <t xml:space="preserve">Раздел 3. </t>
    </r>
    <r>
      <rPr>
        <b/>
        <i/>
        <sz val="12"/>
        <color indexed="8"/>
        <rFont val="Times New Roman"/>
        <family val="1"/>
      </rPr>
      <t xml:space="preserve">Замена устаревшего и приобретение нового оборудования  </t>
    </r>
  </si>
  <si>
    <r>
      <t xml:space="preserve">Раздел 4. </t>
    </r>
    <r>
      <rPr>
        <b/>
        <i/>
        <sz val="12"/>
        <color indexed="8"/>
        <rFont val="Times New Roman"/>
        <family val="1"/>
      </rPr>
      <t>Приобретение оргтехники</t>
    </r>
    <r>
      <rPr>
        <b/>
        <sz val="12"/>
        <color indexed="8"/>
        <rFont val="Times New Roman"/>
        <family val="1"/>
      </rPr>
      <t xml:space="preserve">  </t>
    </r>
  </si>
  <si>
    <r>
      <t xml:space="preserve">Раздел 5. </t>
    </r>
    <r>
      <rPr>
        <b/>
        <i/>
        <sz val="12"/>
        <color indexed="8"/>
        <rFont val="Times New Roman"/>
        <family val="1"/>
      </rPr>
      <t>Приобретение приборов и систем</t>
    </r>
  </si>
  <si>
    <r>
      <t xml:space="preserve">Раздел 6. </t>
    </r>
    <r>
      <rPr>
        <b/>
        <i/>
        <sz val="12"/>
        <color indexed="8"/>
        <rFont val="Times New Roman"/>
        <family val="1"/>
      </rPr>
      <t xml:space="preserve">Приобретение транспорта и спецмеханизмов  </t>
    </r>
  </si>
  <si>
    <r>
      <t xml:space="preserve">Раздел 7. </t>
    </r>
    <r>
      <rPr>
        <b/>
        <i/>
        <sz val="12"/>
        <color indexed="8"/>
        <rFont val="Times New Roman"/>
        <family val="1"/>
      </rPr>
      <t xml:space="preserve">Приобретение прочих основных средств </t>
    </r>
  </si>
  <si>
    <t>декабрь 2014г-январь 2015г.</t>
  </si>
  <si>
    <t>Увеличение произошло в результате роста стоимости закупаемых материалов</t>
  </si>
  <si>
    <t>ноябрь 2014 г.-сентябрь 2015г.</t>
  </si>
  <si>
    <t>7.9</t>
  </si>
  <si>
    <t>7.10</t>
  </si>
  <si>
    <t xml:space="preserve">Информация об исполнении инвестиционной программы АО "Астана-Теплотранзит" за III - год реализации (с 1.10.2014г. - 31.12.2015г.) по передаче и распределению тепловой энергии       
</t>
  </si>
  <si>
    <t>Объем предоставленных регулируемых услуг (товаров, работ)</t>
  </si>
  <si>
    <t>Гкал</t>
  </si>
  <si>
    <t>Январь - декабрь 2015г.</t>
  </si>
  <si>
    <t>Увеличение объема оказываемых услуг произошло за счет подключения новых потребителей к центральному теплоснабжению, выявления бездоговорных потребителей и фактически  сложившейся низкой температуры наружного воздуха за отопительный сезон</t>
  </si>
  <si>
    <t>Амортиза-ция</t>
  </si>
  <si>
    <t>Модернизация оборудования ТРП-2 (замена запорной арматуры  Ду 800 мм )</t>
  </si>
  <si>
    <t>-</t>
  </si>
  <si>
    <t xml:space="preserve">Увеличение стоимости затрат на реконструкцию тепловых сетей и дополнительное  приобретение оборудования в связи с производственной необходимостью </t>
  </si>
  <si>
    <t>Оценка повышения качества и надежности предоставляемых регулируемых услуг (товаров, работ)</t>
  </si>
  <si>
    <t>Отсутствие аварийных отключений и жалоб на качество теплоснабжения, снижение физического износа, потерь тепловой энергии при транспортировки</t>
  </si>
  <si>
    <r>
      <t xml:space="preserve">к </t>
    </r>
    <r>
      <rPr>
        <b/>
        <u val="single"/>
        <sz val="12"/>
        <color indexed="8"/>
        <rFont val="Times New Roman"/>
        <family val="1"/>
      </rPr>
      <t>Правилам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  </r>
  </si>
  <si>
    <t>Проектирование и реконструкция теплотрассы  2Ду 80-250 мм, по ул. Кравцова 4</t>
  </si>
  <si>
    <t>Проектирование и реконструкция тепломагистрали ТМ-11, 2Ду 400-500 мм</t>
  </si>
  <si>
    <t>штук</t>
  </si>
  <si>
    <t>Проектирование и реконструкция тепломагистрали ТМ-1 2Ду 1000 мм</t>
  </si>
  <si>
    <t>единиц</t>
  </si>
  <si>
    <r>
      <t xml:space="preserve">Раздел 1. </t>
    </r>
    <r>
      <rPr>
        <sz val="12"/>
        <color indexed="8"/>
        <rFont val="Times New Roman"/>
        <family val="1"/>
      </rPr>
      <t xml:space="preserve">Реконструкция, модернизация тепловых сетей  </t>
    </r>
  </si>
  <si>
    <t>ул. Сейфуллина 69/2, Ду 50 мм</t>
  </si>
  <si>
    <t>ул. Мусрепова 12, 2Ду 80 мм</t>
  </si>
  <si>
    <t>ул. Саргуль, Оленти, Современников, Орис, Романтиков, 2Ду 50-150 мм</t>
  </si>
  <si>
    <t>пр. Абылай хана 5/2 , 2Ду 50-200 мм</t>
  </si>
  <si>
    <t>ул. Ш.Жиенкулова 11/2, 11/1 (ул. Фурманова ж.д. 24, 26), 2Ду 50-100 мм</t>
  </si>
  <si>
    <t>м-он Молодежный 2, 2/1, 6, 10, 2Ду 80-400 мм</t>
  </si>
  <si>
    <t>ул. Кенесары 89, 89/6, (287-299), пер. Севастопольский 32-40,  2Ду 32-80 мм</t>
  </si>
  <si>
    <t>пер. Районный от пр. Абая до ул. Сейфуллина, 2Ду 100-150 мм</t>
  </si>
  <si>
    <t>пр. Абылай хана 27/1 (Абылай хана 21/1), 2Ду  80 мм</t>
  </si>
  <si>
    <t>пр. Кудайбердиева 20, 22, 2Ду 80-100 мм</t>
  </si>
  <si>
    <t>м-н-3 Майлина 9 (м-он 3 ж.д. 20), 2Ду 100 мм</t>
  </si>
  <si>
    <t>Район 4 жилые пр. Сарыарка 27 (89), 2Ду 50 мм</t>
  </si>
  <si>
    <t>пр. Богембая 26/1, Новоапостольская церковь, 2Ду 70 мм</t>
  </si>
  <si>
    <t>пр. Женис 51/2, 51/3 (Московская 56/1, 56/2), 2Ду 80-100 мм</t>
  </si>
  <si>
    <t>Агрогородок ж.д. 25,  2Ду 70 мм</t>
  </si>
  <si>
    <t>Политехнический колледж по ул. Бейбитшилик 39, 2Ду 80-100 мм</t>
  </si>
  <si>
    <t>ул. Ш.Айманова 20, 20/1 (ул. Казахская 70, 70/1), 2Ду 80-100 мм</t>
  </si>
  <si>
    <t>пр. Абая-1, 2Ду 150 мм</t>
  </si>
  <si>
    <t xml:space="preserve">Оборудование для доукомплектации насосной станции № 8,9 с  установкой программного обеспечения на автоматического управления насосами </t>
  </si>
  <si>
    <t xml:space="preserve">Заточный станок </t>
  </si>
  <si>
    <t>Инверторный аппарат для сварки электросварных муфт</t>
  </si>
  <si>
    <t>Конденсаторная установка автоматической компенсации реактивной мощности</t>
  </si>
  <si>
    <t>Эл. привод АУМА Ду 500 мм</t>
  </si>
  <si>
    <t xml:space="preserve">Насос центробежный насос </t>
  </si>
  <si>
    <t>Терминал АВВ REF 615,542 для защиты и управления вакуумными выключателями АВВ</t>
  </si>
  <si>
    <t>Дефектоскоп ультразвуковой</t>
  </si>
  <si>
    <t xml:space="preserve">Насос глубинный с поплавком </t>
  </si>
  <si>
    <t xml:space="preserve">Вибротрамбовочная машина </t>
  </si>
  <si>
    <t>Автоматический омметр МТО 300</t>
  </si>
  <si>
    <t xml:space="preserve">Комплекс определения точного места повреждения трассировки кабеля (Locator set) </t>
  </si>
  <si>
    <t xml:space="preserve">Установка для сварки отводов труб-оболочек Ду 110/400 </t>
  </si>
  <si>
    <t>Установка для сварки отводов труб-оболочек Ду 400/800</t>
  </si>
  <si>
    <t xml:space="preserve">Сварочный полуавтомат с комплектущими  (KEMMPI) </t>
  </si>
  <si>
    <t>Системный блок 3,00GHz  с операционной системой и программным обеспечением, Windows XP и выше (Professionals), Office 2007 и выше (Professionals), клавиатура, мышь</t>
  </si>
  <si>
    <t>ЖК монитор</t>
  </si>
  <si>
    <t>Принтер лазерный,  формат А4, тип печати: черно-белый</t>
  </si>
  <si>
    <t>Источники бесперебойного питания 500VA</t>
  </si>
  <si>
    <t>Источники бесперебойного питания 2200VA  с двумя батарейками</t>
  </si>
  <si>
    <t xml:space="preserve">Информационная система управления производством </t>
  </si>
  <si>
    <t>Сетевое оборудование: маршрутизатор (Роутер) D-Link DFL-260E</t>
  </si>
  <si>
    <t xml:space="preserve">Сетевое оборудование: Switch 24-port, 10/1400/1000 D-Link </t>
  </si>
  <si>
    <t>Сетевое оборудование: коммутационный шкаф</t>
  </si>
  <si>
    <t xml:space="preserve">Источник бесперебойного питания АРС UPS 800VA </t>
  </si>
  <si>
    <t xml:space="preserve">Компьютер </t>
  </si>
  <si>
    <t xml:space="preserve">Монитор ЖК 21,5" </t>
  </si>
  <si>
    <t xml:space="preserve">Принтер лазерный, монохромный, формат А4, тип печати: 31-40 стр/мин </t>
  </si>
  <si>
    <t xml:space="preserve">МФУ (принтер, сканер, копир формат А4) </t>
  </si>
  <si>
    <t>Компьютер</t>
  </si>
  <si>
    <t>Радиостанция УКВ диапазона</t>
  </si>
  <si>
    <t xml:space="preserve">Межсетевой экран в комплекте </t>
  </si>
  <si>
    <t xml:space="preserve">Приобретение и монтаж систем теплового учета (СТУ) </t>
  </si>
  <si>
    <t xml:space="preserve">Модернизация прикладного программного обеспечения ЦДП (Центрального диспетчерского пункта) </t>
  </si>
  <si>
    <t>АС-машина</t>
  </si>
  <si>
    <t>Самосвал</t>
  </si>
  <si>
    <t>Тягач-полуприцеп + п/п 12 м.</t>
  </si>
  <si>
    <t xml:space="preserve">Водоотливной насос 120 м3/ч </t>
  </si>
  <si>
    <t xml:space="preserve">Водоотливной насос  60 м3/ч </t>
  </si>
  <si>
    <t xml:space="preserve">Автоманипулятор </t>
  </si>
  <si>
    <t xml:space="preserve">Фронтальный погрузчик </t>
  </si>
  <si>
    <t xml:space="preserve">Автомастерская АРТКМ </t>
  </si>
  <si>
    <t>Колесный трактор с бульдозерным отвалом и сварочным генератором  и  навесным оборудование</t>
  </si>
  <si>
    <t>Автокран</t>
  </si>
  <si>
    <t>Автомобиль грузопассажирский (специализированная аварийная автомашина для тепловых сетей)</t>
  </si>
  <si>
    <t>Самосвал, 8-9 тн.</t>
  </si>
  <si>
    <t>Кондиционер с установкой</t>
  </si>
  <si>
    <t>Кресло офисное</t>
  </si>
  <si>
    <t>Металлический контейнер</t>
  </si>
  <si>
    <t>Сейф</t>
  </si>
  <si>
    <t xml:space="preserve">Шкаф для хранения реактивов, шкаф для хранения прекурсоров с воздуховодом </t>
  </si>
  <si>
    <t xml:space="preserve">Пылесос промышленный </t>
  </si>
  <si>
    <t>Стеллаж узкий для документов</t>
  </si>
  <si>
    <t xml:space="preserve">Шкаф для одежды двухстворчатый </t>
  </si>
  <si>
    <t xml:space="preserve">Стол рабочий в комплекте </t>
  </si>
  <si>
    <t>Шкаф для проектов</t>
  </si>
  <si>
    <t>Сумма инвестиционной программы (проект)</t>
  </si>
  <si>
    <t>Экономия сложилась в результате выполнения работ собственными силами (хоз.способом)</t>
  </si>
  <si>
    <t>тыс. тенге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</si>
  <si>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</si>
  <si>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</si>
  <si>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Сумма инвестиционной программы (проекта), тыс.тенге</t>
  </si>
  <si>
    <t>отклоне-ние</t>
  </si>
  <si>
    <r>
      <t xml:space="preserve">Раздел 2. </t>
    </r>
    <r>
      <rPr>
        <sz val="12"/>
        <color indexed="8"/>
        <rFont val="Times New Roman"/>
        <family val="1"/>
      </rPr>
      <t xml:space="preserve">Замена устаревшего и приобретение нового оборудования  </t>
    </r>
  </si>
  <si>
    <r>
      <t xml:space="preserve">Раздел 3. </t>
    </r>
    <r>
      <rPr>
        <sz val="12"/>
        <color indexed="8"/>
        <rFont val="Times New Roman"/>
        <family val="1"/>
      </rPr>
      <t xml:space="preserve">Приобретение оргтехники  </t>
    </r>
  </si>
  <si>
    <r>
      <t xml:space="preserve">Раздел 4. </t>
    </r>
    <r>
      <rPr>
        <sz val="12"/>
        <color indexed="8"/>
        <rFont val="Times New Roman"/>
        <family val="1"/>
      </rPr>
      <t>Приобретение приборов и систем</t>
    </r>
  </si>
  <si>
    <r>
      <t xml:space="preserve">Раздел 5. </t>
    </r>
    <r>
      <rPr>
        <sz val="12"/>
        <color indexed="8"/>
        <rFont val="Times New Roman"/>
        <family val="1"/>
      </rPr>
      <t xml:space="preserve">Приобретение транспорта и спецмеханизмов  </t>
    </r>
  </si>
  <si>
    <t>Увеличение стоимости затрат на приобретение оборудования</t>
  </si>
  <si>
    <t>тыс. тенге без НДС</t>
  </si>
  <si>
    <t>Исп.Токимбаева А.</t>
  </si>
  <si>
    <t>Отсутствие аварийных отключений и жалоб на качество теплоснабжения, снижение физического износа, потерь тепловой энергии при транспортировке</t>
  </si>
  <si>
    <t>Собственные средства, тыс.тенге</t>
  </si>
  <si>
    <t xml:space="preserve">Вид деятельности: передача и распределение тепловой энергии
</t>
  </si>
  <si>
    <t>с 01.01.2016 г. по 31.12.2016г.</t>
  </si>
  <si>
    <t xml:space="preserve">Увеличение стоимости затрат на приобретение материалов </t>
  </si>
  <si>
    <t>Информация об исполнении инвестиционной программы  АО "Астана-Теплотранзит" за 2016 год по передаче и распределению тепловой энергии.</t>
  </si>
  <si>
    <t>Инвестиционная программа выполнена в полном объеме (100%).  Экономия, достигнутая по результатам проведенных государственных закупок по разделам 3,5 направлена на раздел 1 -реконструкцию, модернизацию теловых сетей</t>
  </si>
  <si>
    <r>
      <t xml:space="preserve">Регулируемый вид деятельности - </t>
    </r>
    <r>
      <rPr>
        <b/>
        <sz val="12"/>
        <color indexed="8"/>
        <rFont val="Times New Roman"/>
        <family val="1"/>
      </rPr>
      <t>передача и распределение тепловой энергии</t>
    </r>
    <r>
      <rPr>
        <sz val="12"/>
        <color indexed="8"/>
        <rFont val="Times New Roman"/>
        <family val="1"/>
      </rPr>
      <t xml:space="preserve"> г.Астана                                                           </t>
    </r>
  </si>
  <si>
    <t>Согласно отчету о прибылях и убытках по форме, утвержденной приказом министра финансов Республики Казахстан от 27.02.2015г.     № 143,  прибыль до налого-обложения составила           396 802 тыс.тенге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</si>
</sst>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  <numFmt numFmtId="182" formatCode="#,##0.0"/>
    <numFmt numFmtId="183" formatCode="#,##0.000"/>
    <numFmt numFmtId="184" formatCode="#,##0_т_г_."/>
    <numFmt numFmtId="185" formatCode="#,##0.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_р_."/>
    <numFmt numFmtId="192" formatCode="#,##0\ 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4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54" fillId="33" borderId="10" xfId="0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 readingOrder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 readingOrder="1"/>
    </xf>
    <xf numFmtId="3" fontId="7" fillId="33" borderId="10" xfId="0" applyNumberFormat="1" applyFont="1" applyFill="1" applyBorder="1" applyAlignment="1">
      <alignment horizontal="center" vertical="center" wrapText="1" readingOrder="1"/>
    </xf>
    <xf numFmtId="0" fontId="55" fillId="0" borderId="12" xfId="0" applyFont="1" applyBorder="1" applyAlignment="1">
      <alignment vertic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 wrapText="1" readingOrder="1"/>
    </xf>
    <xf numFmtId="0" fontId="54" fillId="33" borderId="12" xfId="0" applyFont="1" applyFill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 readingOrder="1"/>
    </xf>
    <xf numFmtId="0" fontId="54" fillId="0" borderId="12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 readingOrder="1"/>
    </xf>
    <xf numFmtId="0" fontId="3" fillId="33" borderId="10" xfId="0" applyFont="1" applyFill="1" applyBorder="1" applyAlignment="1">
      <alignment vertical="center" wrapText="1"/>
    </xf>
    <xf numFmtId="3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wrapText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vertical="center" wrapText="1"/>
    </xf>
    <xf numFmtId="1" fontId="54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 readingOrder="1"/>
    </xf>
    <xf numFmtId="3" fontId="55" fillId="0" borderId="10" xfId="0" applyNumberFormat="1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49" fontId="3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 readingOrder="1"/>
    </xf>
    <xf numFmtId="0" fontId="57" fillId="33" borderId="10" xfId="0" applyFont="1" applyFill="1" applyBorder="1" applyAlignment="1">
      <alignment horizontal="center" vertical="center" wrapText="1" readingOrder="1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8" fillId="33" borderId="0" xfId="0" applyFont="1" applyFill="1" applyBorder="1" applyAlignment="1">
      <alignment horizontal="left" vertical="center" wrapText="1" readingOrder="1"/>
    </xf>
    <xf numFmtId="3" fontId="58" fillId="33" borderId="0" xfId="0" applyNumberFormat="1" applyFont="1" applyFill="1" applyBorder="1" applyAlignment="1">
      <alignment horizontal="center" vertical="center" wrapText="1" readingOrder="1"/>
    </xf>
    <xf numFmtId="3" fontId="7" fillId="33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Alignment="1">
      <alignment/>
    </xf>
    <xf numFmtId="0" fontId="54" fillId="0" borderId="13" xfId="0" applyFont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/>
    </xf>
    <xf numFmtId="0" fontId="60" fillId="0" borderId="0" xfId="0" applyFon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62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left" vertical="center" wrapText="1" readingOrder="1"/>
    </xf>
    <xf numFmtId="0" fontId="57" fillId="33" borderId="16" xfId="0" applyFont="1" applyFill="1" applyBorder="1" applyAlignment="1">
      <alignment vertical="center" wrapText="1" readingOrder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182" fontId="65" fillId="33" borderId="13" xfId="0" applyNumberFormat="1" applyFont="1" applyFill="1" applyBorder="1" applyAlignment="1">
      <alignment vertical="center" wrapText="1"/>
    </xf>
    <xf numFmtId="182" fontId="65" fillId="33" borderId="14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3" fontId="11" fillId="33" borderId="0" xfId="53" applyNumberFormat="1" applyFont="1" applyFill="1" applyBorder="1" applyAlignment="1">
      <alignment horizontal="center"/>
      <protection/>
    </xf>
    <xf numFmtId="0" fontId="59" fillId="33" borderId="0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182" fontId="3" fillId="33" borderId="11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 readingOrder="1"/>
    </xf>
    <xf numFmtId="182" fontId="3" fillId="33" borderId="14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WODOB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="50" zoomScaleNormal="50" zoomScaleSheetLayoutView="50" zoomScalePageLayoutView="0" workbookViewId="0" topLeftCell="C12">
      <selection activeCell="C25" sqref="A25:IV27"/>
    </sheetView>
  </sheetViews>
  <sheetFormatPr defaultColWidth="10.8515625" defaultRowHeight="59.25" customHeight="1"/>
  <cols>
    <col min="1" max="1" width="4.57421875" style="15" customWidth="1"/>
    <col min="2" max="2" width="17.140625" style="15" customWidth="1"/>
    <col min="3" max="3" width="34.57421875" style="15" customWidth="1"/>
    <col min="4" max="4" width="12.00390625" style="15" customWidth="1"/>
    <col min="5" max="5" width="10.8515625" style="15" customWidth="1"/>
    <col min="6" max="6" width="11.140625" style="15" bestFit="1" customWidth="1"/>
    <col min="7" max="7" width="15.8515625" style="15" customWidth="1"/>
    <col min="8" max="8" width="14.421875" style="15" customWidth="1"/>
    <col min="9" max="10" width="10.8515625" style="15" customWidth="1"/>
    <col min="11" max="11" width="11.28125" style="15" customWidth="1"/>
    <col min="12" max="12" width="28.00390625" style="15" customWidth="1"/>
    <col min="13" max="13" width="11.00390625" style="15" customWidth="1"/>
    <col min="14" max="15" width="10.8515625" style="15" customWidth="1"/>
    <col min="16" max="16" width="12.00390625" style="15" customWidth="1"/>
    <col min="17" max="21" width="10.8515625" style="15" customWidth="1"/>
    <col min="22" max="22" width="9.8515625" style="15" customWidth="1"/>
    <col min="23" max="23" width="11.00390625" style="15" customWidth="1"/>
    <col min="24" max="24" width="11.28125" style="15" customWidth="1"/>
    <col min="25" max="25" width="19.140625" style="15" customWidth="1"/>
    <col min="26" max="26" width="18.421875" style="15" customWidth="1"/>
    <col min="27" max="16384" width="10.8515625" style="15" customWidth="1"/>
  </cols>
  <sheetData>
    <row r="1" spans="22:27" ht="18" customHeight="1">
      <c r="V1" s="125" t="s">
        <v>192</v>
      </c>
      <c r="W1" s="125"/>
      <c r="X1" s="125"/>
      <c r="Y1" s="125"/>
      <c r="Z1" s="125"/>
      <c r="AA1" s="24"/>
    </row>
    <row r="2" spans="22:41" ht="48.75" customHeight="1">
      <c r="V2" s="126" t="s">
        <v>218</v>
      </c>
      <c r="W2" s="126"/>
      <c r="X2" s="126"/>
      <c r="Y2" s="126"/>
      <c r="Z2" s="126"/>
      <c r="AA2" s="120"/>
      <c r="AJ2" s="24"/>
      <c r="AK2" s="24"/>
      <c r="AL2" s="24"/>
      <c r="AM2" s="24"/>
      <c r="AN2" s="24"/>
      <c r="AO2" s="24"/>
    </row>
    <row r="3" spans="22:41" ht="26.25" customHeight="1">
      <c r="V3" s="126" t="s">
        <v>193</v>
      </c>
      <c r="W3" s="126"/>
      <c r="X3" s="126"/>
      <c r="Y3" s="126"/>
      <c r="Z3" s="126"/>
      <c r="AA3" s="120"/>
      <c r="AJ3" s="120"/>
      <c r="AK3" s="120"/>
      <c r="AL3" s="120"/>
      <c r="AM3" s="120"/>
      <c r="AN3" s="120"/>
      <c r="AO3" s="120"/>
    </row>
    <row r="4" spans="36:41" ht="21" customHeight="1">
      <c r="AJ4" s="110"/>
      <c r="AK4" s="110"/>
      <c r="AL4" s="110"/>
      <c r="AM4" s="110"/>
      <c r="AN4" s="110"/>
      <c r="AO4" s="110"/>
    </row>
    <row r="5" spans="36:41" ht="21" customHeight="1">
      <c r="AJ5" s="110"/>
      <c r="AK5" s="110"/>
      <c r="AL5" s="110"/>
      <c r="AM5" s="110"/>
      <c r="AN5" s="110"/>
      <c r="AO5" s="110"/>
    </row>
    <row r="6" spans="36:41" ht="21.75" customHeight="1">
      <c r="AJ6" s="110"/>
      <c r="AK6" s="110"/>
      <c r="AL6" s="110"/>
      <c r="AM6" s="110"/>
      <c r="AN6" s="110"/>
      <c r="AO6" s="110"/>
    </row>
    <row r="7" spans="36:41" ht="19.5" customHeight="1">
      <c r="AJ7" s="110"/>
      <c r="AK7" s="110"/>
      <c r="AL7" s="110"/>
      <c r="AM7" s="110"/>
      <c r="AN7" s="110"/>
      <c r="AO7" s="110"/>
    </row>
    <row r="8" spans="1:41" ht="27" customHeight="1">
      <c r="A8" s="140" t="s">
        <v>318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J8" s="126"/>
      <c r="AK8" s="126"/>
      <c r="AL8" s="126"/>
      <c r="AM8" s="126"/>
      <c r="AN8" s="126"/>
      <c r="AO8" s="126"/>
    </row>
    <row r="9" spans="1:26" ht="33.75" customHeight="1">
      <c r="A9" s="127" t="s">
        <v>315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5" ht="20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41" t="s">
        <v>311</v>
      </c>
      <c r="Y10" s="141"/>
    </row>
    <row r="11" spans="1:26" s="24" customFormat="1" ht="47.25" customHeight="1">
      <c r="A11" s="133" t="s">
        <v>94</v>
      </c>
      <c r="B11" s="133" t="s">
        <v>101</v>
      </c>
      <c r="C11" s="133"/>
      <c r="D11" s="133"/>
      <c r="E11" s="133"/>
      <c r="F11" s="133"/>
      <c r="G11" s="133"/>
      <c r="H11" s="133" t="s">
        <v>133</v>
      </c>
      <c r="I11" s="134" t="s">
        <v>304</v>
      </c>
      <c r="J11" s="135"/>
      <c r="K11" s="135"/>
      <c r="L11" s="136"/>
      <c r="M11" s="133" t="s">
        <v>102</v>
      </c>
      <c r="N11" s="133"/>
      <c r="O11" s="133"/>
      <c r="P11" s="133"/>
      <c r="Q11" s="124" t="s">
        <v>132</v>
      </c>
      <c r="R11" s="124"/>
      <c r="S11" s="124"/>
      <c r="T11" s="124"/>
      <c r="U11" s="124"/>
      <c r="V11" s="124"/>
      <c r="W11" s="124"/>
      <c r="X11" s="124"/>
      <c r="Y11" s="124" t="s">
        <v>103</v>
      </c>
      <c r="Z11" s="124" t="s">
        <v>216</v>
      </c>
    </row>
    <row r="12" spans="1:29" s="24" customFormat="1" ht="143.25" customHeight="1">
      <c r="A12" s="133"/>
      <c r="B12" s="133"/>
      <c r="C12" s="133"/>
      <c r="D12" s="133"/>
      <c r="E12" s="133"/>
      <c r="F12" s="133"/>
      <c r="G12" s="133"/>
      <c r="H12" s="133"/>
      <c r="I12" s="137"/>
      <c r="J12" s="138"/>
      <c r="K12" s="138"/>
      <c r="L12" s="139"/>
      <c r="M12" s="133" t="s">
        <v>314</v>
      </c>
      <c r="N12" s="133"/>
      <c r="O12" s="133" t="s">
        <v>105</v>
      </c>
      <c r="P12" s="133" t="s">
        <v>106</v>
      </c>
      <c r="Q12" s="145" t="s">
        <v>107</v>
      </c>
      <c r="R12" s="146"/>
      <c r="S12" s="145" t="s">
        <v>108</v>
      </c>
      <c r="T12" s="146"/>
      <c r="U12" s="122" t="s">
        <v>302</v>
      </c>
      <c r="V12" s="123"/>
      <c r="W12" s="122" t="s">
        <v>303</v>
      </c>
      <c r="X12" s="123"/>
      <c r="Y12" s="124"/>
      <c r="Z12" s="124"/>
      <c r="AC12" s="100"/>
    </row>
    <row r="13" spans="1:26" s="24" customFormat="1" ht="97.5" customHeight="1">
      <c r="A13" s="133"/>
      <c r="B13" s="133" t="s">
        <v>111</v>
      </c>
      <c r="C13" s="133" t="s">
        <v>112</v>
      </c>
      <c r="D13" s="133" t="s">
        <v>113</v>
      </c>
      <c r="E13" s="133" t="s">
        <v>114</v>
      </c>
      <c r="F13" s="133"/>
      <c r="G13" s="133" t="s">
        <v>115</v>
      </c>
      <c r="H13" s="133"/>
      <c r="I13" s="133" t="s">
        <v>116</v>
      </c>
      <c r="J13" s="133" t="s">
        <v>95</v>
      </c>
      <c r="K13" s="133" t="s">
        <v>305</v>
      </c>
      <c r="L13" s="133" t="s">
        <v>118</v>
      </c>
      <c r="M13" s="124" t="s">
        <v>212</v>
      </c>
      <c r="N13" s="124" t="s">
        <v>119</v>
      </c>
      <c r="O13" s="133"/>
      <c r="P13" s="133"/>
      <c r="Q13" s="124" t="s">
        <v>120</v>
      </c>
      <c r="R13" s="124" t="s">
        <v>121</v>
      </c>
      <c r="S13" s="124" t="s">
        <v>120</v>
      </c>
      <c r="T13" s="124" t="s">
        <v>121</v>
      </c>
      <c r="U13" s="124" t="s">
        <v>122</v>
      </c>
      <c r="V13" s="124"/>
      <c r="W13" s="124" t="s">
        <v>122</v>
      </c>
      <c r="X13" s="124"/>
      <c r="Y13" s="124"/>
      <c r="Z13" s="124"/>
    </row>
    <row r="14" spans="1:26" s="24" customFormat="1" ht="47.25" customHeight="1">
      <c r="A14" s="133"/>
      <c r="B14" s="133"/>
      <c r="C14" s="133"/>
      <c r="D14" s="133"/>
      <c r="E14" s="82" t="s">
        <v>123</v>
      </c>
      <c r="F14" s="82" t="s">
        <v>124</v>
      </c>
      <c r="G14" s="133"/>
      <c r="H14" s="133"/>
      <c r="I14" s="133"/>
      <c r="J14" s="133"/>
      <c r="K14" s="133"/>
      <c r="L14" s="133"/>
      <c r="M14" s="124"/>
      <c r="N14" s="124"/>
      <c r="O14" s="133"/>
      <c r="P14" s="133"/>
      <c r="Q14" s="124"/>
      <c r="R14" s="124"/>
      <c r="S14" s="124"/>
      <c r="T14" s="124"/>
      <c r="U14" s="83" t="s">
        <v>123</v>
      </c>
      <c r="V14" s="83" t="s">
        <v>124</v>
      </c>
      <c r="W14" s="83" t="s">
        <v>120</v>
      </c>
      <c r="X14" s="83" t="s">
        <v>121</v>
      </c>
      <c r="Y14" s="124"/>
      <c r="Z14" s="124"/>
    </row>
    <row r="15" spans="1:26" s="107" customFormat="1" ht="13.5" customHeight="1">
      <c r="A15" s="105">
        <v>1</v>
      </c>
      <c r="B15" s="105">
        <v>2</v>
      </c>
      <c r="C15" s="105">
        <v>3</v>
      </c>
      <c r="D15" s="105">
        <v>4</v>
      </c>
      <c r="E15" s="105">
        <v>5</v>
      </c>
      <c r="F15" s="105">
        <v>6</v>
      </c>
      <c r="G15" s="105">
        <v>7</v>
      </c>
      <c r="H15" s="105">
        <v>8</v>
      </c>
      <c r="I15" s="105">
        <v>9</v>
      </c>
      <c r="J15" s="105">
        <v>10</v>
      </c>
      <c r="K15" s="105">
        <v>11</v>
      </c>
      <c r="L15" s="106">
        <v>12</v>
      </c>
      <c r="M15" s="105">
        <v>13</v>
      </c>
      <c r="N15" s="105">
        <v>14</v>
      </c>
      <c r="O15" s="105">
        <v>15</v>
      </c>
      <c r="P15" s="105">
        <v>16</v>
      </c>
      <c r="Q15" s="105">
        <v>17</v>
      </c>
      <c r="R15" s="105">
        <v>18</v>
      </c>
      <c r="S15" s="105">
        <v>19</v>
      </c>
      <c r="T15" s="105">
        <v>20</v>
      </c>
      <c r="U15" s="105">
        <v>21</v>
      </c>
      <c r="V15" s="105">
        <v>22</v>
      </c>
      <c r="W15" s="105">
        <v>23</v>
      </c>
      <c r="X15" s="105">
        <v>24</v>
      </c>
      <c r="Y15" s="105">
        <v>25</v>
      </c>
      <c r="Z15" s="105">
        <v>26</v>
      </c>
    </row>
    <row r="16" spans="1:26" s="24" customFormat="1" ht="18" customHeight="1">
      <c r="A16" s="128">
        <v>1</v>
      </c>
      <c r="B16" s="156" t="s">
        <v>320</v>
      </c>
      <c r="C16" s="129" t="s">
        <v>208</v>
      </c>
      <c r="D16" s="130" t="s">
        <v>209</v>
      </c>
      <c r="E16" s="131">
        <v>4871.76993</v>
      </c>
      <c r="F16" s="131">
        <v>5130.27251</v>
      </c>
      <c r="G16" s="154" t="s">
        <v>316</v>
      </c>
      <c r="H16" s="143" t="s">
        <v>321</v>
      </c>
      <c r="I16" s="144"/>
      <c r="J16" s="144"/>
      <c r="K16" s="144"/>
      <c r="L16" s="101"/>
      <c r="M16" s="154">
        <f>1216293-47363</f>
        <v>1168930</v>
      </c>
      <c r="N16" s="154">
        <v>10000</v>
      </c>
      <c r="O16" s="144" t="s">
        <v>214</v>
      </c>
      <c r="P16" s="144" t="s">
        <v>214</v>
      </c>
      <c r="Q16" s="152">
        <f>(4795272/4439233*100)-100</f>
        <v>8.020281882027817</v>
      </c>
      <c r="R16" s="152">
        <f>(5130272.51/4878035*100)-100</f>
        <v>5.17088356274607</v>
      </c>
      <c r="S16" s="147">
        <f>59.2-60</f>
        <v>-0.7999999999999972</v>
      </c>
      <c r="T16" s="150">
        <f>58.2-59.2</f>
        <v>-1</v>
      </c>
      <c r="U16" s="150">
        <f>14.4-13.77</f>
        <v>0.6300000000000008</v>
      </c>
      <c r="V16" s="147">
        <f>13.6-13.5</f>
        <v>0.09999999999999964</v>
      </c>
      <c r="W16" s="144" t="s">
        <v>130</v>
      </c>
      <c r="X16" s="144" t="s">
        <v>130</v>
      </c>
      <c r="Y16" s="133"/>
      <c r="Z16" s="144"/>
    </row>
    <row r="17" spans="1:26" s="89" customFormat="1" ht="30" customHeight="1">
      <c r="A17" s="128"/>
      <c r="B17" s="155"/>
      <c r="C17" s="129"/>
      <c r="D17" s="130"/>
      <c r="E17" s="132"/>
      <c r="F17" s="132"/>
      <c r="G17" s="158"/>
      <c r="H17" s="159"/>
      <c r="I17" s="142"/>
      <c r="J17" s="142"/>
      <c r="K17" s="142"/>
      <c r="M17" s="158"/>
      <c r="N17" s="158"/>
      <c r="O17" s="142"/>
      <c r="P17" s="142"/>
      <c r="Q17" s="153"/>
      <c r="R17" s="153"/>
      <c r="S17" s="148"/>
      <c r="T17" s="151"/>
      <c r="U17" s="151"/>
      <c r="V17" s="148"/>
      <c r="W17" s="142"/>
      <c r="X17" s="142"/>
      <c r="Y17" s="133"/>
      <c r="Z17" s="142"/>
    </row>
    <row r="18" spans="1:26" s="14" customFormat="1" ht="48.75" customHeight="1">
      <c r="A18" s="102">
        <v>2</v>
      </c>
      <c r="B18" s="155"/>
      <c r="C18" s="103" t="s">
        <v>224</v>
      </c>
      <c r="D18" s="37" t="s">
        <v>182</v>
      </c>
      <c r="E18" s="58">
        <v>5444</v>
      </c>
      <c r="F18" s="41">
        <v>5444</v>
      </c>
      <c r="G18" s="158"/>
      <c r="H18" s="159"/>
      <c r="I18" s="58">
        <v>1037472</v>
      </c>
      <c r="J18" s="41">
        <v>1040219</v>
      </c>
      <c r="K18" s="41">
        <f aca="true" t="shared" si="0" ref="K18:K23">J18-I18</f>
        <v>2747</v>
      </c>
      <c r="L18" s="118" t="s">
        <v>317</v>
      </c>
      <c r="M18" s="154"/>
      <c r="N18" s="154"/>
      <c r="O18" s="154"/>
      <c r="P18" s="154"/>
      <c r="Q18" s="108"/>
      <c r="R18" s="108"/>
      <c r="S18" s="131"/>
      <c r="T18" s="131"/>
      <c r="U18" s="163"/>
      <c r="V18" s="131"/>
      <c r="W18" s="131"/>
      <c r="X18" s="161"/>
      <c r="Y18" s="166" t="s">
        <v>319</v>
      </c>
      <c r="Z18" s="156" t="s">
        <v>313</v>
      </c>
    </row>
    <row r="19" spans="1:26" s="14" customFormat="1" ht="57" customHeight="1">
      <c r="A19" s="102">
        <v>3</v>
      </c>
      <c r="B19" s="155"/>
      <c r="C19" s="103" t="s">
        <v>306</v>
      </c>
      <c r="D19" s="92" t="s">
        <v>223</v>
      </c>
      <c r="E19" s="47">
        <v>52</v>
      </c>
      <c r="F19" s="47">
        <v>52</v>
      </c>
      <c r="G19" s="158"/>
      <c r="H19" s="159"/>
      <c r="I19" s="58">
        <v>37488</v>
      </c>
      <c r="J19" s="41">
        <v>37513</v>
      </c>
      <c r="K19" s="41">
        <f t="shared" si="0"/>
        <v>25</v>
      </c>
      <c r="L19" s="118" t="s">
        <v>310</v>
      </c>
      <c r="M19" s="158"/>
      <c r="N19" s="158"/>
      <c r="O19" s="158"/>
      <c r="P19" s="158"/>
      <c r="Q19" s="109"/>
      <c r="R19" s="109"/>
      <c r="S19" s="160"/>
      <c r="T19" s="160"/>
      <c r="U19" s="164"/>
      <c r="V19" s="160"/>
      <c r="W19" s="160"/>
      <c r="X19" s="162"/>
      <c r="Y19" s="167"/>
      <c r="Z19" s="155"/>
    </row>
    <row r="20" spans="1:26" s="14" customFormat="1" ht="75.75" customHeight="1">
      <c r="A20" s="102">
        <v>4</v>
      </c>
      <c r="B20" s="155"/>
      <c r="C20" s="104" t="s">
        <v>307</v>
      </c>
      <c r="D20" s="92" t="s">
        <v>223</v>
      </c>
      <c r="E20" s="47">
        <v>68</v>
      </c>
      <c r="F20" s="92">
        <v>68</v>
      </c>
      <c r="G20" s="158"/>
      <c r="H20" s="159"/>
      <c r="I20" s="91">
        <v>10332</v>
      </c>
      <c r="J20" s="91">
        <v>10077</v>
      </c>
      <c r="K20" s="41">
        <f t="shared" si="0"/>
        <v>-255</v>
      </c>
      <c r="L20" s="119" t="s">
        <v>125</v>
      </c>
      <c r="M20" s="158"/>
      <c r="N20" s="158"/>
      <c r="O20" s="158"/>
      <c r="P20" s="158"/>
      <c r="Q20" s="109"/>
      <c r="R20" s="109"/>
      <c r="S20" s="160"/>
      <c r="T20" s="160"/>
      <c r="U20" s="164"/>
      <c r="V20" s="160"/>
      <c r="W20" s="160"/>
      <c r="X20" s="162"/>
      <c r="Y20" s="167"/>
      <c r="Z20" s="155"/>
    </row>
    <row r="21" spans="1:33" s="14" customFormat="1" ht="51.75" customHeight="1">
      <c r="A21" s="102">
        <v>5</v>
      </c>
      <c r="B21" s="155"/>
      <c r="C21" s="103" t="s">
        <v>308</v>
      </c>
      <c r="D21" s="92" t="s">
        <v>223</v>
      </c>
      <c r="E21" s="58">
        <v>3</v>
      </c>
      <c r="F21" s="58">
        <v>3</v>
      </c>
      <c r="G21" s="158"/>
      <c r="H21" s="159"/>
      <c r="I21" s="58">
        <v>1102</v>
      </c>
      <c r="J21" s="58">
        <v>1102</v>
      </c>
      <c r="K21" s="41">
        <f t="shared" si="0"/>
        <v>0</v>
      </c>
      <c r="L21" s="119" t="s">
        <v>214</v>
      </c>
      <c r="M21" s="158"/>
      <c r="N21" s="158"/>
      <c r="O21" s="158"/>
      <c r="P21" s="158"/>
      <c r="Q21" s="109"/>
      <c r="R21" s="109"/>
      <c r="S21" s="160"/>
      <c r="T21" s="160"/>
      <c r="U21" s="164"/>
      <c r="V21" s="160"/>
      <c r="W21" s="160"/>
      <c r="X21" s="162"/>
      <c r="Y21" s="167"/>
      <c r="Z21" s="155"/>
      <c r="AG21" s="111"/>
    </row>
    <row r="22" spans="1:26" s="14" customFormat="1" ht="65.25" customHeight="1">
      <c r="A22" s="102">
        <v>6</v>
      </c>
      <c r="B22" s="157"/>
      <c r="C22" s="103" t="s">
        <v>309</v>
      </c>
      <c r="D22" s="92" t="s">
        <v>223</v>
      </c>
      <c r="E22" s="66">
        <v>11</v>
      </c>
      <c r="F22" s="66">
        <v>11</v>
      </c>
      <c r="G22" s="158"/>
      <c r="H22" s="159"/>
      <c r="I22" s="58">
        <v>92536</v>
      </c>
      <c r="J22" s="58">
        <v>90019</v>
      </c>
      <c r="K22" s="41">
        <f t="shared" si="0"/>
        <v>-2517</v>
      </c>
      <c r="L22" s="119" t="s">
        <v>125</v>
      </c>
      <c r="M22" s="158"/>
      <c r="N22" s="158"/>
      <c r="O22" s="158"/>
      <c r="P22" s="158"/>
      <c r="Q22" s="109"/>
      <c r="R22" s="109"/>
      <c r="S22" s="160"/>
      <c r="T22" s="160"/>
      <c r="U22" s="165"/>
      <c r="V22" s="160"/>
      <c r="W22" s="160"/>
      <c r="X22" s="162"/>
      <c r="Y22" s="168"/>
      <c r="Z22" s="157"/>
    </row>
    <row r="23" spans="1:26" s="14" customFormat="1" ht="45.75" customHeight="1">
      <c r="A23" s="73"/>
      <c r="B23" s="73"/>
      <c r="C23" s="27" t="s">
        <v>67</v>
      </c>
      <c r="D23" s="73"/>
      <c r="E23" s="73"/>
      <c r="F23" s="73"/>
      <c r="G23" s="73"/>
      <c r="H23" s="73"/>
      <c r="I23" s="30">
        <f>I18+I19+I20+I21+I22</f>
        <v>1178930</v>
      </c>
      <c r="J23" s="30">
        <f>J18+J19+J20+J21+J22</f>
        <v>1178930</v>
      </c>
      <c r="K23" s="31">
        <f t="shared" si="0"/>
        <v>0</v>
      </c>
      <c r="L23" s="59"/>
      <c r="M23" s="73"/>
      <c r="N23" s="73"/>
      <c r="O23" s="73"/>
      <c r="P23" s="73"/>
      <c r="Q23" s="73"/>
      <c r="R23" s="73"/>
      <c r="S23" s="121"/>
      <c r="T23" s="73"/>
      <c r="U23" s="73"/>
      <c r="V23" s="73"/>
      <c r="W23" s="73"/>
      <c r="X23" s="73"/>
      <c r="Y23" s="59"/>
      <c r="Z23" s="59"/>
    </row>
    <row r="24" ht="12" customHeight="1"/>
    <row r="25" spans="4:16" s="113" customFormat="1" ht="22.5" customHeight="1">
      <c r="D25" s="114"/>
      <c r="E25" s="114"/>
      <c r="F25" s="114"/>
      <c r="G25" s="114"/>
      <c r="H25" s="114"/>
      <c r="P25" s="114"/>
    </row>
    <row r="26" spans="1:16" s="113" customFormat="1" ht="14.25" customHeight="1">
      <c r="A26" s="115"/>
      <c r="D26" s="116"/>
      <c r="E26" s="116"/>
      <c r="F26" s="116"/>
      <c r="G26" s="116"/>
      <c r="H26" s="116"/>
      <c r="P26" s="116"/>
    </row>
    <row r="27" spans="4:16" s="113" customFormat="1" ht="15.75" customHeight="1">
      <c r="D27" s="117"/>
      <c r="E27" s="117"/>
      <c r="F27" s="117"/>
      <c r="G27" s="114"/>
      <c r="H27" s="117"/>
      <c r="P27" s="114"/>
    </row>
    <row r="28" ht="18.75" customHeight="1"/>
    <row r="29" ht="21" customHeight="1"/>
    <row r="30" ht="14.25" customHeight="1">
      <c r="B30" s="112" t="s">
        <v>312</v>
      </c>
    </row>
  </sheetData>
  <sheetProtection/>
  <mergeCells count="76">
    <mergeCell ref="V1:Z1"/>
    <mergeCell ref="V2:Z2"/>
    <mergeCell ref="V3:Z3"/>
    <mergeCell ref="C13:C14"/>
    <mergeCell ref="E13:F13"/>
    <mergeCell ref="B16:B22"/>
    <mergeCell ref="Y18:Y22"/>
    <mergeCell ref="I13:I14"/>
    <mergeCell ref="Q12:R12"/>
    <mergeCell ref="D13:D14"/>
    <mergeCell ref="A11:A14"/>
    <mergeCell ref="B11:G12"/>
    <mergeCell ref="H11:H14"/>
    <mergeCell ref="G13:G14"/>
    <mergeCell ref="M13:M14"/>
    <mergeCell ref="J13:J14"/>
    <mergeCell ref="B13:B14"/>
    <mergeCell ref="M12:N12"/>
    <mergeCell ref="M11:P11"/>
    <mergeCell ref="L13:L14"/>
    <mergeCell ref="I11:L12"/>
    <mergeCell ref="P12:P14"/>
    <mergeCell ref="O12:O14"/>
    <mergeCell ref="K13:K14"/>
    <mergeCell ref="A8:Z8"/>
    <mergeCell ref="Q13:Q14"/>
    <mergeCell ref="R13:R14"/>
    <mergeCell ref="S13:S14"/>
    <mergeCell ref="T13:T14"/>
    <mergeCell ref="U13:V13"/>
    <mergeCell ref="W13:X13"/>
    <mergeCell ref="Q11:X11"/>
    <mergeCell ref="A9:Z9"/>
    <mergeCell ref="P18:P22"/>
    <mergeCell ref="Z11:Z14"/>
    <mergeCell ref="X18:X22"/>
    <mergeCell ref="S18:S22"/>
    <mergeCell ref="T18:T22"/>
    <mergeCell ref="U18:U22"/>
    <mergeCell ref="V18:V22"/>
    <mergeCell ref="Y11:Y14"/>
    <mergeCell ref="S12:T12"/>
    <mergeCell ref="C16:C17"/>
    <mergeCell ref="D16:D17"/>
    <mergeCell ref="A16:A17"/>
    <mergeCell ref="AJ8:AO8"/>
    <mergeCell ref="U12:V12"/>
    <mergeCell ref="W12:X12"/>
    <mergeCell ref="N13:N14"/>
    <mergeCell ref="X16:X17"/>
    <mergeCell ref="Y16:Y17"/>
    <mergeCell ref="W16:W17"/>
    <mergeCell ref="W18:W22"/>
    <mergeCell ref="P16:P17"/>
    <mergeCell ref="Q16:Q17"/>
    <mergeCell ref="R16:R17"/>
    <mergeCell ref="S16:S17"/>
    <mergeCell ref="T16:T17"/>
    <mergeCell ref="U16:U17"/>
    <mergeCell ref="N18:N22"/>
    <mergeCell ref="O18:O22"/>
    <mergeCell ref="M16:M17"/>
    <mergeCell ref="N16:N17"/>
    <mergeCell ref="O16:O17"/>
    <mergeCell ref="J16:J17"/>
    <mergeCell ref="K16:K17"/>
    <mergeCell ref="Z18:Z22"/>
    <mergeCell ref="X10:Y10"/>
    <mergeCell ref="Z16:Z17"/>
    <mergeCell ref="E16:E17"/>
    <mergeCell ref="F16:F17"/>
    <mergeCell ref="G16:G22"/>
    <mergeCell ref="V16:V17"/>
    <mergeCell ref="H16:H22"/>
    <mergeCell ref="I16:I17"/>
    <mergeCell ref="M18:M22"/>
  </mergeCells>
  <printOptions horizontalCentered="1"/>
  <pageMargins left="0.16" right="0.15748031496062992" top="0.2362204724409449" bottom="0.35433070866141736" header="0.2362204724409449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2"/>
  <sheetViews>
    <sheetView view="pageBreakPreview" zoomScale="50" zoomScaleNormal="60" zoomScaleSheetLayoutView="5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6" sqref="I6:L7"/>
    </sheetView>
  </sheetViews>
  <sheetFormatPr defaultColWidth="10.8515625" defaultRowHeight="59.25" customHeight="1"/>
  <cols>
    <col min="1" max="1" width="6.421875" style="15" customWidth="1"/>
    <col min="2" max="2" width="16.28125" style="15" customWidth="1"/>
    <col min="3" max="3" width="34.57421875" style="15" customWidth="1"/>
    <col min="4" max="4" width="12.140625" style="15" customWidth="1"/>
    <col min="5" max="6" width="10.8515625" style="15" customWidth="1"/>
    <col min="7" max="7" width="15.8515625" style="15" customWidth="1"/>
    <col min="8" max="8" width="11.8515625" style="15" customWidth="1"/>
    <col min="9" max="10" width="10.8515625" style="15" customWidth="1"/>
    <col min="11" max="11" width="11.28125" style="15" customWidth="1"/>
    <col min="12" max="12" width="28.00390625" style="15" customWidth="1"/>
    <col min="13" max="13" width="11.00390625" style="15" customWidth="1"/>
    <col min="14" max="15" width="10.8515625" style="15" customWidth="1"/>
    <col min="16" max="16" width="12.00390625" style="15" customWidth="1"/>
    <col min="17" max="21" width="10.8515625" style="15" customWidth="1"/>
    <col min="22" max="22" width="9.8515625" style="15" customWidth="1"/>
    <col min="23" max="23" width="10.140625" style="15" customWidth="1"/>
    <col min="24" max="24" width="9.57421875" style="15" customWidth="1"/>
    <col min="25" max="25" width="18.28125" style="15" customWidth="1"/>
    <col min="26" max="26" width="14.421875" style="15" customWidth="1"/>
    <col min="27" max="16384" width="10.8515625" style="15" customWidth="1"/>
  </cols>
  <sheetData>
    <row r="1" spans="20:25" ht="15" customHeight="1">
      <c r="T1" s="125" t="s">
        <v>192</v>
      </c>
      <c r="U1" s="125"/>
      <c r="V1" s="125"/>
      <c r="W1" s="125"/>
      <c r="X1" s="125"/>
      <c r="Y1" s="125"/>
    </row>
    <row r="2" spans="20:25" ht="45.75" customHeight="1">
      <c r="T2" s="126" t="s">
        <v>218</v>
      </c>
      <c r="U2" s="126"/>
      <c r="V2" s="126"/>
      <c r="W2" s="126"/>
      <c r="X2" s="126"/>
      <c r="Y2" s="126"/>
    </row>
    <row r="3" spans="20:25" ht="19.5" customHeight="1">
      <c r="T3" s="126" t="s">
        <v>193</v>
      </c>
      <c r="U3" s="126"/>
      <c r="V3" s="126"/>
      <c r="W3" s="126"/>
      <c r="X3" s="126"/>
      <c r="Y3" s="126"/>
    </row>
    <row r="4" spans="1:25" ht="21.75" customHeight="1">
      <c r="A4" s="140" t="s">
        <v>207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6" ht="20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169" t="s">
        <v>301</v>
      </c>
      <c r="Z5" s="169"/>
    </row>
    <row r="6" spans="1:26" s="24" customFormat="1" ht="47.25" customHeight="1">
      <c r="A6" s="133" t="s">
        <v>94</v>
      </c>
      <c r="B6" s="133" t="s">
        <v>101</v>
      </c>
      <c r="C6" s="133"/>
      <c r="D6" s="133"/>
      <c r="E6" s="133"/>
      <c r="F6" s="133"/>
      <c r="G6" s="133"/>
      <c r="H6" s="133" t="s">
        <v>133</v>
      </c>
      <c r="I6" s="134" t="s">
        <v>299</v>
      </c>
      <c r="J6" s="135"/>
      <c r="K6" s="135"/>
      <c r="L6" s="136"/>
      <c r="M6" s="133" t="s">
        <v>102</v>
      </c>
      <c r="N6" s="133"/>
      <c r="O6" s="133"/>
      <c r="P6" s="133"/>
      <c r="Q6" s="124" t="s">
        <v>132</v>
      </c>
      <c r="R6" s="124"/>
      <c r="S6" s="124"/>
      <c r="T6" s="124"/>
      <c r="U6" s="124"/>
      <c r="V6" s="124"/>
      <c r="W6" s="124"/>
      <c r="X6" s="124"/>
      <c r="Y6" s="124" t="s">
        <v>103</v>
      </c>
      <c r="Z6" s="124" t="s">
        <v>216</v>
      </c>
    </row>
    <row r="7" spans="1:26" s="24" customFormat="1" ht="144" customHeight="1">
      <c r="A7" s="133"/>
      <c r="B7" s="133"/>
      <c r="C7" s="133"/>
      <c r="D7" s="133"/>
      <c r="E7" s="133"/>
      <c r="F7" s="133"/>
      <c r="G7" s="133"/>
      <c r="H7" s="133"/>
      <c r="I7" s="137"/>
      <c r="J7" s="138"/>
      <c r="K7" s="138"/>
      <c r="L7" s="139"/>
      <c r="M7" s="133" t="s">
        <v>104</v>
      </c>
      <c r="N7" s="133"/>
      <c r="O7" s="133" t="s">
        <v>105</v>
      </c>
      <c r="P7" s="133" t="s">
        <v>106</v>
      </c>
      <c r="Q7" s="145" t="s">
        <v>107</v>
      </c>
      <c r="R7" s="146"/>
      <c r="S7" s="145" t="s">
        <v>108</v>
      </c>
      <c r="T7" s="146"/>
      <c r="U7" s="124" t="s">
        <v>109</v>
      </c>
      <c r="V7" s="124"/>
      <c r="W7" s="124" t="s">
        <v>110</v>
      </c>
      <c r="X7" s="124"/>
      <c r="Y7" s="124"/>
      <c r="Z7" s="124"/>
    </row>
    <row r="8" spans="1:26" s="24" customFormat="1" ht="80.25" customHeight="1">
      <c r="A8" s="133"/>
      <c r="B8" s="133" t="s">
        <v>111</v>
      </c>
      <c r="C8" s="133" t="s">
        <v>112</v>
      </c>
      <c r="D8" s="133" t="s">
        <v>113</v>
      </c>
      <c r="E8" s="133" t="s">
        <v>114</v>
      </c>
      <c r="F8" s="133"/>
      <c r="G8" s="133" t="s">
        <v>115</v>
      </c>
      <c r="H8" s="133"/>
      <c r="I8" s="133" t="s">
        <v>116</v>
      </c>
      <c r="J8" s="133" t="s">
        <v>95</v>
      </c>
      <c r="K8" s="133" t="s">
        <v>117</v>
      </c>
      <c r="L8" s="133" t="s">
        <v>118</v>
      </c>
      <c r="M8" s="124" t="s">
        <v>212</v>
      </c>
      <c r="N8" s="124" t="s">
        <v>119</v>
      </c>
      <c r="O8" s="133"/>
      <c r="P8" s="133"/>
      <c r="Q8" s="124" t="s">
        <v>120</v>
      </c>
      <c r="R8" s="124" t="s">
        <v>121</v>
      </c>
      <c r="S8" s="124" t="s">
        <v>120</v>
      </c>
      <c r="T8" s="124" t="s">
        <v>121</v>
      </c>
      <c r="U8" s="124" t="s">
        <v>122</v>
      </c>
      <c r="V8" s="124"/>
      <c r="W8" s="124" t="s">
        <v>122</v>
      </c>
      <c r="X8" s="124"/>
      <c r="Y8" s="124"/>
      <c r="Z8" s="124"/>
    </row>
    <row r="9" spans="1:26" s="24" customFormat="1" ht="47.25" customHeight="1">
      <c r="A9" s="133"/>
      <c r="B9" s="133"/>
      <c r="C9" s="133"/>
      <c r="D9" s="133"/>
      <c r="E9" s="82" t="s">
        <v>123</v>
      </c>
      <c r="F9" s="82" t="s">
        <v>124</v>
      </c>
      <c r="G9" s="133"/>
      <c r="H9" s="133"/>
      <c r="I9" s="133"/>
      <c r="J9" s="133"/>
      <c r="K9" s="133"/>
      <c r="L9" s="133"/>
      <c r="M9" s="124"/>
      <c r="N9" s="124"/>
      <c r="O9" s="133"/>
      <c r="P9" s="133"/>
      <c r="Q9" s="124"/>
      <c r="R9" s="124"/>
      <c r="S9" s="124"/>
      <c r="T9" s="124"/>
      <c r="U9" s="83" t="s">
        <v>123</v>
      </c>
      <c r="V9" s="83" t="s">
        <v>124</v>
      </c>
      <c r="W9" s="83" t="s">
        <v>120</v>
      </c>
      <c r="X9" s="83" t="s">
        <v>121</v>
      </c>
      <c r="Y9" s="124"/>
      <c r="Z9" s="124"/>
    </row>
    <row r="10" spans="1:26" s="24" customFormat="1" ht="18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  <c r="K10" s="82">
        <v>11</v>
      </c>
      <c r="L10" s="26">
        <v>12</v>
      </c>
      <c r="M10" s="82">
        <v>13</v>
      </c>
      <c r="N10" s="82">
        <v>14</v>
      </c>
      <c r="O10" s="82">
        <v>15</v>
      </c>
      <c r="P10" s="82">
        <v>16</v>
      </c>
      <c r="Q10" s="82">
        <v>17</v>
      </c>
      <c r="R10" s="82">
        <v>18</v>
      </c>
      <c r="S10" s="82">
        <v>19</v>
      </c>
      <c r="T10" s="82">
        <v>20</v>
      </c>
      <c r="U10" s="82">
        <v>21</v>
      </c>
      <c r="V10" s="82">
        <v>22</v>
      </c>
      <c r="W10" s="82">
        <v>23</v>
      </c>
      <c r="X10" s="82">
        <v>24</v>
      </c>
      <c r="Y10" s="82">
        <v>25</v>
      </c>
      <c r="Z10" s="82">
        <v>26</v>
      </c>
    </row>
    <row r="11" spans="1:26" s="89" customFormat="1" ht="106.5" customHeight="1">
      <c r="A11" s="84"/>
      <c r="B11" s="39" t="s">
        <v>131</v>
      </c>
      <c r="C11" s="85" t="s">
        <v>208</v>
      </c>
      <c r="D11" s="84" t="s">
        <v>209</v>
      </c>
      <c r="E11" s="86">
        <v>4439233</v>
      </c>
      <c r="F11" s="86">
        <v>4795272</v>
      </c>
      <c r="G11" s="86" t="s">
        <v>210</v>
      </c>
      <c r="H11" s="86">
        <v>23280</v>
      </c>
      <c r="I11" s="86">
        <f>I12+I23+I42+I58+I74+I80+I94</f>
        <v>1519637.5</v>
      </c>
      <c r="J11" s="86">
        <f>J12+J23+J42+J58+J74+J80+J94</f>
        <v>1521219.5</v>
      </c>
      <c r="K11" s="86">
        <v>1582</v>
      </c>
      <c r="L11" s="59" t="s">
        <v>215</v>
      </c>
      <c r="M11" s="86">
        <f>1067297+16819+271029</f>
        <v>1355145</v>
      </c>
      <c r="N11" s="86">
        <v>191000</v>
      </c>
      <c r="O11" s="95" t="s">
        <v>214</v>
      </c>
      <c r="P11" s="95" t="s">
        <v>214</v>
      </c>
      <c r="Q11" s="87">
        <v>11</v>
      </c>
      <c r="R11" s="87">
        <v>8</v>
      </c>
      <c r="S11" s="83">
        <v>0.8</v>
      </c>
      <c r="T11" s="83">
        <v>1</v>
      </c>
      <c r="U11" s="83">
        <v>14.4</v>
      </c>
      <c r="V11" s="83">
        <v>13.6</v>
      </c>
      <c r="W11" s="88" t="s">
        <v>130</v>
      </c>
      <c r="X11" s="88" t="s">
        <v>130</v>
      </c>
      <c r="Y11" s="149" t="s">
        <v>211</v>
      </c>
      <c r="Z11" s="149" t="s">
        <v>217</v>
      </c>
    </row>
    <row r="12" spans="1:26" s="14" customFormat="1" ht="30.75" customHeight="1">
      <c r="A12" s="81">
        <v>1</v>
      </c>
      <c r="B12" s="79"/>
      <c r="C12" s="27" t="s">
        <v>195</v>
      </c>
      <c r="D12" s="48" t="s">
        <v>182</v>
      </c>
      <c r="E12" s="30">
        <f>E13+E15+E16+E17</f>
        <v>2458</v>
      </c>
      <c r="F12" s="30">
        <f>F13+F15+F16+F17</f>
        <v>2458</v>
      </c>
      <c r="G12" s="29"/>
      <c r="H12" s="11"/>
      <c r="I12" s="30">
        <f>SUM(I13:I22)</f>
        <v>963779</v>
      </c>
      <c r="J12" s="31">
        <f>SUM(J13:J22)</f>
        <v>969295</v>
      </c>
      <c r="K12" s="31">
        <f>J12-I12</f>
        <v>5516</v>
      </c>
      <c r="L12" s="32"/>
      <c r="M12" s="33"/>
      <c r="N12" s="33"/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149"/>
      <c r="Z12" s="149"/>
    </row>
    <row r="13" spans="1:26" ht="30" customHeight="1">
      <c r="A13" s="35" t="s">
        <v>26</v>
      </c>
      <c r="B13" s="173" t="s">
        <v>131</v>
      </c>
      <c r="C13" s="36" t="s">
        <v>134</v>
      </c>
      <c r="D13" s="37" t="s">
        <v>190</v>
      </c>
      <c r="E13" s="37">
        <v>203.5</v>
      </c>
      <c r="F13" s="38">
        <v>203.5</v>
      </c>
      <c r="G13" s="39" t="s">
        <v>204</v>
      </c>
      <c r="H13" s="40"/>
      <c r="I13" s="16">
        <v>79497</v>
      </c>
      <c r="J13" s="17">
        <v>79497</v>
      </c>
      <c r="K13" s="41">
        <f>J13-I13</f>
        <v>0</v>
      </c>
      <c r="L13" s="42"/>
      <c r="M13" s="43"/>
      <c r="N13" s="43"/>
      <c r="O13" s="82"/>
      <c r="P13" s="82"/>
      <c r="Q13" s="43"/>
      <c r="R13" s="43"/>
      <c r="S13" s="43"/>
      <c r="T13" s="43"/>
      <c r="U13" s="43"/>
      <c r="V13" s="43"/>
      <c r="W13" s="43"/>
      <c r="X13" s="43"/>
      <c r="Y13" s="149"/>
      <c r="Z13" s="149"/>
    </row>
    <row r="14" spans="1:26" ht="45" customHeight="1">
      <c r="A14" s="35" t="s">
        <v>27</v>
      </c>
      <c r="B14" s="174"/>
      <c r="C14" s="36" t="s">
        <v>213</v>
      </c>
      <c r="D14" s="37" t="s">
        <v>221</v>
      </c>
      <c r="E14" s="37">
        <v>7</v>
      </c>
      <c r="F14" s="38">
        <v>7</v>
      </c>
      <c r="G14" s="39" t="s">
        <v>155</v>
      </c>
      <c r="H14" s="40"/>
      <c r="I14" s="16">
        <v>134855</v>
      </c>
      <c r="J14" s="17">
        <v>134855</v>
      </c>
      <c r="K14" s="41">
        <f aca="true" t="shared" si="0" ref="K14:K81">J14-I14</f>
        <v>0</v>
      </c>
      <c r="L14" s="44"/>
      <c r="M14" s="43"/>
      <c r="N14" s="43"/>
      <c r="O14" s="82"/>
      <c r="P14" s="82"/>
      <c r="Q14" s="43"/>
      <c r="R14" s="43"/>
      <c r="S14" s="43"/>
      <c r="T14" s="43"/>
      <c r="U14" s="43"/>
      <c r="V14" s="43"/>
      <c r="W14" s="43"/>
      <c r="X14" s="43"/>
      <c r="Y14" s="149"/>
      <c r="Z14" s="149"/>
    </row>
    <row r="15" spans="1:26" ht="62.25" customHeight="1">
      <c r="A15" s="35" t="s">
        <v>28</v>
      </c>
      <c r="B15" s="174"/>
      <c r="C15" s="36" t="s">
        <v>219</v>
      </c>
      <c r="D15" s="37" t="s">
        <v>190</v>
      </c>
      <c r="E15" s="37">
        <v>268</v>
      </c>
      <c r="F15" s="38">
        <v>268</v>
      </c>
      <c r="G15" s="39" t="s">
        <v>204</v>
      </c>
      <c r="H15" s="40"/>
      <c r="I15" s="16">
        <f>27706</f>
        <v>27706</v>
      </c>
      <c r="J15" s="17">
        <v>27703</v>
      </c>
      <c r="K15" s="41">
        <f t="shared" si="0"/>
        <v>-3</v>
      </c>
      <c r="L15" s="42"/>
      <c r="M15" s="43"/>
      <c r="N15" s="43"/>
      <c r="O15" s="82"/>
      <c r="P15" s="82"/>
      <c r="Q15" s="43"/>
      <c r="R15" s="43"/>
      <c r="S15" s="43"/>
      <c r="T15" s="43"/>
      <c r="U15" s="43"/>
      <c r="V15" s="43"/>
      <c r="W15" s="43"/>
      <c r="X15" s="43"/>
      <c r="Y15" s="149"/>
      <c r="Z15" s="149"/>
    </row>
    <row r="16" spans="1:26" ht="63" customHeight="1">
      <c r="A16" s="35" t="s">
        <v>29</v>
      </c>
      <c r="B16" s="174"/>
      <c r="C16" s="45" t="s">
        <v>220</v>
      </c>
      <c r="D16" s="37" t="s">
        <v>190</v>
      </c>
      <c r="E16" s="46">
        <v>1553</v>
      </c>
      <c r="F16" s="17">
        <v>1553</v>
      </c>
      <c r="G16" s="39" t="s">
        <v>204</v>
      </c>
      <c r="H16" s="40"/>
      <c r="I16" s="16">
        <v>303801</v>
      </c>
      <c r="J16" s="17">
        <v>304889</v>
      </c>
      <c r="K16" s="41">
        <f t="shared" si="0"/>
        <v>1088</v>
      </c>
      <c r="L16" s="44" t="s">
        <v>186</v>
      </c>
      <c r="M16" s="43"/>
      <c r="N16" s="43"/>
      <c r="O16" s="82"/>
      <c r="P16" s="82"/>
      <c r="Q16" s="43"/>
      <c r="R16" s="43"/>
      <c r="S16" s="43"/>
      <c r="T16" s="43"/>
      <c r="U16" s="43"/>
      <c r="V16" s="43"/>
      <c r="W16" s="43"/>
      <c r="X16" s="43"/>
      <c r="Y16" s="149"/>
      <c r="Z16" s="149"/>
    </row>
    <row r="17" spans="1:26" ht="45" customHeight="1">
      <c r="A17" s="35" t="s">
        <v>91</v>
      </c>
      <c r="B17" s="174"/>
      <c r="C17" s="45" t="s">
        <v>222</v>
      </c>
      <c r="D17" s="37" t="s">
        <v>190</v>
      </c>
      <c r="E17" s="37">
        <v>433.5</v>
      </c>
      <c r="F17" s="38">
        <v>433.5</v>
      </c>
      <c r="G17" s="39" t="s">
        <v>204</v>
      </c>
      <c r="H17" s="40"/>
      <c r="I17" s="16">
        <v>160230</v>
      </c>
      <c r="J17" s="17">
        <v>160231</v>
      </c>
      <c r="K17" s="41">
        <f t="shared" si="0"/>
        <v>1</v>
      </c>
      <c r="L17" s="42"/>
      <c r="M17" s="43"/>
      <c r="N17" s="43"/>
      <c r="O17" s="82"/>
      <c r="P17" s="82"/>
      <c r="Q17" s="43"/>
      <c r="R17" s="43"/>
      <c r="S17" s="43"/>
      <c r="T17" s="43"/>
      <c r="U17" s="43"/>
      <c r="V17" s="43"/>
      <c r="W17" s="43"/>
      <c r="X17" s="43"/>
      <c r="Y17" s="149"/>
      <c r="Z17" s="149"/>
    </row>
    <row r="18" spans="1:26" ht="60" customHeight="1">
      <c r="A18" s="35" t="s">
        <v>92</v>
      </c>
      <c r="B18" s="174"/>
      <c r="C18" s="45" t="s">
        <v>135</v>
      </c>
      <c r="D18" s="37"/>
      <c r="E18" s="37"/>
      <c r="F18" s="38"/>
      <c r="G18" s="39" t="s">
        <v>176</v>
      </c>
      <c r="H18" s="40"/>
      <c r="I18" s="17">
        <v>85560</v>
      </c>
      <c r="J18" s="17">
        <v>74237</v>
      </c>
      <c r="K18" s="41">
        <f t="shared" si="0"/>
        <v>-11323</v>
      </c>
      <c r="L18" s="44" t="s">
        <v>300</v>
      </c>
      <c r="M18" s="43"/>
      <c r="N18" s="43"/>
      <c r="O18" s="82"/>
      <c r="P18" s="82"/>
      <c r="Q18" s="43"/>
      <c r="R18" s="43"/>
      <c r="S18" s="43"/>
      <c r="T18" s="43"/>
      <c r="U18" s="43"/>
      <c r="V18" s="43"/>
      <c r="W18" s="43"/>
      <c r="X18" s="43"/>
      <c r="Y18" s="149"/>
      <c r="Z18" s="149"/>
    </row>
    <row r="19" spans="1:26" ht="45" customHeight="1">
      <c r="A19" s="35" t="s">
        <v>93</v>
      </c>
      <c r="B19" s="174"/>
      <c r="C19" s="45" t="s">
        <v>136</v>
      </c>
      <c r="D19" s="37"/>
      <c r="E19" s="40"/>
      <c r="F19" s="37"/>
      <c r="G19" s="39" t="s">
        <v>183</v>
      </c>
      <c r="H19" s="40"/>
      <c r="I19" s="17">
        <v>96738</v>
      </c>
      <c r="J19" s="17">
        <v>110605</v>
      </c>
      <c r="K19" s="41">
        <f t="shared" si="0"/>
        <v>13867</v>
      </c>
      <c r="L19" s="44" t="s">
        <v>203</v>
      </c>
      <c r="M19" s="43"/>
      <c r="N19" s="43"/>
      <c r="O19" s="82"/>
      <c r="P19" s="82"/>
      <c r="Q19" s="43"/>
      <c r="R19" s="43"/>
      <c r="S19" s="43"/>
      <c r="T19" s="43"/>
      <c r="U19" s="43"/>
      <c r="V19" s="43"/>
      <c r="W19" s="43"/>
      <c r="X19" s="43"/>
      <c r="Y19" s="149"/>
      <c r="Z19" s="149"/>
    </row>
    <row r="20" spans="1:26" ht="29.25" customHeight="1">
      <c r="A20" s="35" t="s">
        <v>97</v>
      </c>
      <c r="B20" s="174"/>
      <c r="C20" s="45" t="s">
        <v>137</v>
      </c>
      <c r="D20" s="37"/>
      <c r="E20" s="47"/>
      <c r="F20" s="17"/>
      <c r="G20" s="39" t="s">
        <v>184</v>
      </c>
      <c r="H20" s="40"/>
      <c r="I20" s="17">
        <v>29194</v>
      </c>
      <c r="J20" s="17">
        <v>29194</v>
      </c>
      <c r="K20" s="41">
        <f t="shared" si="0"/>
        <v>0</v>
      </c>
      <c r="L20" s="44"/>
      <c r="M20" s="43"/>
      <c r="N20" s="43"/>
      <c r="O20" s="82"/>
      <c r="P20" s="82"/>
      <c r="Q20" s="43"/>
      <c r="R20" s="43"/>
      <c r="S20" s="43"/>
      <c r="T20" s="43"/>
      <c r="U20" s="43"/>
      <c r="V20" s="43"/>
      <c r="W20" s="43"/>
      <c r="X20" s="43"/>
      <c r="Y20" s="149"/>
      <c r="Z20" s="149"/>
    </row>
    <row r="21" spans="1:26" ht="60" customHeight="1">
      <c r="A21" s="35" t="s">
        <v>138</v>
      </c>
      <c r="B21" s="174"/>
      <c r="C21" s="45" t="s">
        <v>139</v>
      </c>
      <c r="D21" s="37"/>
      <c r="E21" s="47"/>
      <c r="F21" s="17"/>
      <c r="G21" s="39" t="s">
        <v>156</v>
      </c>
      <c r="H21" s="40"/>
      <c r="I21" s="17">
        <v>7612</v>
      </c>
      <c r="J21" s="17">
        <v>7612</v>
      </c>
      <c r="K21" s="41">
        <f t="shared" si="0"/>
        <v>0</v>
      </c>
      <c r="L21" s="44"/>
      <c r="M21" s="43"/>
      <c r="N21" s="43"/>
      <c r="O21" s="82"/>
      <c r="P21" s="82"/>
      <c r="Q21" s="43"/>
      <c r="R21" s="43"/>
      <c r="S21" s="43"/>
      <c r="T21" s="43"/>
      <c r="U21" s="43"/>
      <c r="V21" s="43"/>
      <c r="W21" s="43"/>
      <c r="X21" s="43"/>
      <c r="Y21" s="149"/>
      <c r="Z21" s="149"/>
    </row>
    <row r="22" spans="1:26" ht="51" customHeight="1">
      <c r="A22" s="35" t="s">
        <v>140</v>
      </c>
      <c r="B22" s="174"/>
      <c r="C22" s="45" t="s">
        <v>141</v>
      </c>
      <c r="D22" s="37"/>
      <c r="E22" s="47"/>
      <c r="F22" s="17"/>
      <c r="G22" s="39" t="s">
        <v>185</v>
      </c>
      <c r="H22" s="40"/>
      <c r="I22" s="17">
        <v>38586</v>
      </c>
      <c r="J22" s="17">
        <v>40472</v>
      </c>
      <c r="K22" s="41">
        <f t="shared" si="0"/>
        <v>1886</v>
      </c>
      <c r="L22" s="44" t="s">
        <v>203</v>
      </c>
      <c r="M22" s="43"/>
      <c r="N22" s="43"/>
      <c r="O22" s="82"/>
      <c r="P22" s="82"/>
      <c r="Q22" s="43"/>
      <c r="R22" s="43"/>
      <c r="S22" s="43"/>
      <c r="T22" s="43"/>
      <c r="U22" s="43"/>
      <c r="V22" s="43"/>
      <c r="W22" s="43"/>
      <c r="X22" s="43"/>
      <c r="Y22" s="149"/>
      <c r="Z22" s="149"/>
    </row>
    <row r="23" spans="1:26" s="14" customFormat="1" ht="93" customHeight="1">
      <c r="A23" s="11"/>
      <c r="B23" s="174"/>
      <c r="C23" s="27" t="s">
        <v>196</v>
      </c>
      <c r="D23" s="48" t="s">
        <v>182</v>
      </c>
      <c r="E23" s="49">
        <f>SUM(E24:E41)</f>
        <v>3617.299999999999</v>
      </c>
      <c r="F23" s="49">
        <f>SUM(F24:F41)</f>
        <v>3617.299999999999</v>
      </c>
      <c r="G23" s="50"/>
      <c r="H23" s="11"/>
      <c r="I23" s="49">
        <f>SUM(I24:I41)</f>
        <v>317010.5</v>
      </c>
      <c r="J23" s="49">
        <f>SUM(J24:J41)</f>
        <v>317010.5</v>
      </c>
      <c r="K23" s="31">
        <f t="shared" si="0"/>
        <v>0</v>
      </c>
      <c r="L23" s="32"/>
      <c r="M23" s="33"/>
      <c r="N23" s="33"/>
      <c r="O23" s="82"/>
      <c r="P23" s="82"/>
      <c r="Q23" s="33"/>
      <c r="R23" s="33"/>
      <c r="S23" s="33"/>
      <c r="T23" s="33"/>
      <c r="U23" s="33"/>
      <c r="V23" s="33"/>
      <c r="W23" s="33"/>
      <c r="X23" s="33"/>
      <c r="Y23" s="149"/>
      <c r="Z23" s="149"/>
    </row>
    <row r="24" spans="1:26" ht="30" customHeight="1">
      <c r="A24" s="35" t="s">
        <v>30</v>
      </c>
      <c r="B24" s="174"/>
      <c r="C24" s="51" t="s">
        <v>225</v>
      </c>
      <c r="D24" s="37" t="s">
        <v>182</v>
      </c>
      <c r="E24" s="37">
        <v>41.8</v>
      </c>
      <c r="F24" s="38">
        <v>41.8</v>
      </c>
      <c r="G24" s="52" t="s">
        <v>157</v>
      </c>
      <c r="H24" s="40"/>
      <c r="I24" s="16">
        <v>1731</v>
      </c>
      <c r="J24" s="41">
        <v>1731</v>
      </c>
      <c r="K24" s="41">
        <f t="shared" si="0"/>
        <v>0</v>
      </c>
      <c r="L24" s="53"/>
      <c r="M24" s="43"/>
      <c r="N24" s="43"/>
      <c r="O24" s="82"/>
      <c r="P24" s="82"/>
      <c r="Q24" s="43"/>
      <c r="R24" s="43"/>
      <c r="S24" s="43"/>
      <c r="T24" s="43"/>
      <c r="U24" s="43"/>
      <c r="V24" s="43"/>
      <c r="W24" s="43"/>
      <c r="X24" s="43"/>
      <c r="Y24" s="149"/>
      <c r="Z24" s="149"/>
    </row>
    <row r="25" spans="1:26" ht="30" customHeight="1">
      <c r="A25" s="35" t="s">
        <v>31</v>
      </c>
      <c r="B25" s="174"/>
      <c r="C25" s="51" t="s">
        <v>226</v>
      </c>
      <c r="D25" s="37" t="s">
        <v>182</v>
      </c>
      <c r="E25" s="37">
        <v>23</v>
      </c>
      <c r="F25" s="38">
        <v>23</v>
      </c>
      <c r="G25" s="52" t="s">
        <v>157</v>
      </c>
      <c r="H25" s="40"/>
      <c r="I25" s="16">
        <v>2677</v>
      </c>
      <c r="J25" s="41">
        <v>2677</v>
      </c>
      <c r="K25" s="41">
        <f t="shared" si="0"/>
        <v>0</v>
      </c>
      <c r="L25" s="53"/>
      <c r="M25" s="43"/>
      <c r="N25" s="43"/>
      <c r="O25" s="82"/>
      <c r="P25" s="82"/>
      <c r="Q25" s="43"/>
      <c r="R25" s="43"/>
      <c r="S25" s="43"/>
      <c r="T25" s="43"/>
      <c r="U25" s="43"/>
      <c r="V25" s="43"/>
      <c r="W25" s="43"/>
      <c r="X25" s="43"/>
      <c r="Y25" s="149"/>
      <c r="Z25" s="149"/>
    </row>
    <row r="26" spans="1:26" ht="48" customHeight="1">
      <c r="A26" s="35" t="s">
        <v>32</v>
      </c>
      <c r="B26" s="175"/>
      <c r="C26" s="51" t="s">
        <v>227</v>
      </c>
      <c r="D26" s="37" t="s">
        <v>182</v>
      </c>
      <c r="E26" s="37">
        <v>989</v>
      </c>
      <c r="F26" s="38">
        <v>989</v>
      </c>
      <c r="G26" s="52" t="s">
        <v>157</v>
      </c>
      <c r="H26" s="40"/>
      <c r="I26" s="16">
        <v>57644</v>
      </c>
      <c r="J26" s="41">
        <v>57644</v>
      </c>
      <c r="K26" s="41">
        <f t="shared" si="0"/>
        <v>0</v>
      </c>
      <c r="L26" s="53"/>
      <c r="M26" s="43"/>
      <c r="N26" s="43"/>
      <c r="O26" s="82"/>
      <c r="P26" s="82"/>
      <c r="Q26" s="43"/>
      <c r="R26" s="43"/>
      <c r="S26" s="43"/>
      <c r="T26" s="43"/>
      <c r="U26" s="43"/>
      <c r="V26" s="43"/>
      <c r="W26" s="43"/>
      <c r="X26" s="43"/>
      <c r="Y26" s="149"/>
      <c r="Z26" s="149"/>
    </row>
    <row r="27" spans="1:26" ht="28.5" customHeight="1">
      <c r="A27" s="35" t="s">
        <v>33</v>
      </c>
      <c r="B27" s="173" t="s">
        <v>131</v>
      </c>
      <c r="C27" s="51" t="s">
        <v>228</v>
      </c>
      <c r="D27" s="37" t="s">
        <v>182</v>
      </c>
      <c r="E27" s="37">
        <v>174.1</v>
      </c>
      <c r="F27" s="38">
        <v>174.1</v>
      </c>
      <c r="G27" s="52" t="s">
        <v>157</v>
      </c>
      <c r="H27" s="40"/>
      <c r="I27" s="16">
        <v>17704</v>
      </c>
      <c r="J27" s="41">
        <v>17704</v>
      </c>
      <c r="K27" s="41">
        <f t="shared" si="0"/>
        <v>0</v>
      </c>
      <c r="L27" s="53"/>
      <c r="M27" s="43"/>
      <c r="N27" s="43"/>
      <c r="O27" s="82"/>
      <c r="P27" s="82"/>
      <c r="Q27" s="43"/>
      <c r="R27" s="43"/>
      <c r="S27" s="43"/>
      <c r="T27" s="43"/>
      <c r="U27" s="43"/>
      <c r="V27" s="43"/>
      <c r="W27" s="43"/>
      <c r="X27" s="43"/>
      <c r="Y27" s="99"/>
      <c r="Z27" s="99"/>
    </row>
    <row r="28" spans="1:26" ht="45" customHeight="1">
      <c r="A28" s="35" t="s">
        <v>34</v>
      </c>
      <c r="B28" s="174"/>
      <c r="C28" s="51" t="s">
        <v>229</v>
      </c>
      <c r="D28" s="37" t="s">
        <v>182</v>
      </c>
      <c r="E28" s="37">
        <v>159</v>
      </c>
      <c r="F28" s="38">
        <v>159</v>
      </c>
      <c r="G28" s="52" t="s">
        <v>157</v>
      </c>
      <c r="H28" s="40"/>
      <c r="I28" s="16">
        <v>11373</v>
      </c>
      <c r="J28" s="41">
        <v>11373</v>
      </c>
      <c r="K28" s="41">
        <f t="shared" si="0"/>
        <v>0</v>
      </c>
      <c r="L28" s="53"/>
      <c r="M28" s="43"/>
      <c r="N28" s="43"/>
      <c r="O28" s="82"/>
      <c r="P28" s="82"/>
      <c r="Q28" s="43"/>
      <c r="R28" s="43"/>
      <c r="S28" s="43"/>
      <c r="T28" s="43"/>
      <c r="U28" s="43"/>
      <c r="V28" s="43"/>
      <c r="W28" s="43"/>
      <c r="X28" s="43"/>
      <c r="Y28" s="97"/>
      <c r="Z28" s="98"/>
    </row>
    <row r="29" spans="1:26" ht="29.25" customHeight="1">
      <c r="A29" s="35" t="s">
        <v>35</v>
      </c>
      <c r="B29" s="174"/>
      <c r="C29" s="51" t="s">
        <v>230</v>
      </c>
      <c r="D29" s="37" t="s">
        <v>182</v>
      </c>
      <c r="E29" s="37">
        <v>397</v>
      </c>
      <c r="F29" s="38">
        <v>397</v>
      </c>
      <c r="G29" s="52" t="s">
        <v>157</v>
      </c>
      <c r="H29" s="40"/>
      <c r="I29" s="16">
        <v>61600</v>
      </c>
      <c r="J29" s="41">
        <v>61600</v>
      </c>
      <c r="K29" s="41">
        <f t="shared" si="0"/>
        <v>0</v>
      </c>
      <c r="L29" s="53"/>
      <c r="M29" s="43"/>
      <c r="N29" s="43"/>
      <c r="O29" s="82"/>
      <c r="P29" s="82"/>
      <c r="Q29" s="43"/>
      <c r="R29" s="43"/>
      <c r="S29" s="43"/>
      <c r="T29" s="43"/>
      <c r="U29" s="43"/>
      <c r="V29" s="43"/>
      <c r="W29" s="43"/>
      <c r="X29" s="43"/>
      <c r="Y29" s="97"/>
      <c r="Z29" s="98"/>
    </row>
    <row r="30" spans="1:26" ht="45" customHeight="1">
      <c r="A30" s="35" t="s">
        <v>36</v>
      </c>
      <c r="B30" s="174"/>
      <c r="C30" s="51" t="s">
        <v>231</v>
      </c>
      <c r="D30" s="37" t="s">
        <v>182</v>
      </c>
      <c r="E30" s="37">
        <v>483.5</v>
      </c>
      <c r="F30" s="38">
        <v>483.5</v>
      </c>
      <c r="G30" s="52" t="s">
        <v>157</v>
      </c>
      <c r="H30" s="40"/>
      <c r="I30" s="16">
        <v>47981</v>
      </c>
      <c r="J30" s="41">
        <v>47981</v>
      </c>
      <c r="K30" s="41">
        <f t="shared" si="0"/>
        <v>0</v>
      </c>
      <c r="L30" s="53"/>
      <c r="M30" s="43"/>
      <c r="N30" s="43"/>
      <c r="O30" s="82"/>
      <c r="P30" s="82"/>
      <c r="Q30" s="43"/>
      <c r="R30" s="43"/>
      <c r="S30" s="43"/>
      <c r="T30" s="43"/>
      <c r="U30" s="43"/>
      <c r="V30" s="43"/>
      <c r="W30" s="43"/>
      <c r="X30" s="43"/>
      <c r="Y30" s="97"/>
      <c r="Z30" s="98"/>
    </row>
    <row r="31" spans="1:26" ht="32.25" customHeight="1">
      <c r="A31" s="35" t="s">
        <v>37</v>
      </c>
      <c r="B31" s="174"/>
      <c r="C31" s="51" t="s">
        <v>232</v>
      </c>
      <c r="D31" s="37" t="s">
        <v>182</v>
      </c>
      <c r="E31" s="38">
        <v>379.5</v>
      </c>
      <c r="F31" s="38">
        <v>379.5</v>
      </c>
      <c r="G31" s="52" t="s">
        <v>157</v>
      </c>
      <c r="H31" s="40"/>
      <c r="I31" s="16">
        <v>48954</v>
      </c>
      <c r="J31" s="41">
        <v>48954</v>
      </c>
      <c r="K31" s="41">
        <f t="shared" si="0"/>
        <v>0</v>
      </c>
      <c r="L31" s="53"/>
      <c r="M31" s="43"/>
      <c r="N31" s="43"/>
      <c r="O31" s="82"/>
      <c r="P31" s="82"/>
      <c r="Q31" s="43"/>
      <c r="R31" s="43"/>
      <c r="S31" s="43"/>
      <c r="T31" s="43"/>
      <c r="U31" s="43"/>
      <c r="V31" s="43"/>
      <c r="W31" s="43"/>
      <c r="X31" s="43"/>
      <c r="Y31" s="97"/>
      <c r="Z31" s="98"/>
    </row>
    <row r="32" spans="1:26" ht="30.75" customHeight="1">
      <c r="A32" s="35" t="s">
        <v>38</v>
      </c>
      <c r="B32" s="174"/>
      <c r="C32" s="51" t="s">
        <v>233</v>
      </c>
      <c r="D32" s="37" t="s">
        <v>182</v>
      </c>
      <c r="E32" s="37">
        <v>29</v>
      </c>
      <c r="F32" s="38">
        <v>29</v>
      </c>
      <c r="G32" s="52" t="s">
        <v>157</v>
      </c>
      <c r="H32" s="40"/>
      <c r="I32" s="16">
        <v>1887</v>
      </c>
      <c r="J32" s="41">
        <v>1887</v>
      </c>
      <c r="K32" s="41">
        <f t="shared" si="0"/>
        <v>0</v>
      </c>
      <c r="L32" s="53"/>
      <c r="M32" s="43"/>
      <c r="N32" s="43"/>
      <c r="O32" s="82"/>
      <c r="P32" s="82"/>
      <c r="Q32" s="43"/>
      <c r="R32" s="43"/>
      <c r="S32" s="43"/>
      <c r="T32" s="43"/>
      <c r="U32" s="43"/>
      <c r="V32" s="43"/>
      <c r="W32" s="43"/>
      <c r="X32" s="43"/>
      <c r="Y32" s="97"/>
      <c r="Z32" s="98"/>
    </row>
    <row r="33" spans="1:26" ht="29.25" customHeight="1">
      <c r="A33" s="35" t="s">
        <v>39</v>
      </c>
      <c r="B33" s="174"/>
      <c r="C33" s="51" t="s">
        <v>234</v>
      </c>
      <c r="D33" s="37" t="s">
        <v>182</v>
      </c>
      <c r="E33" s="37">
        <v>172.6</v>
      </c>
      <c r="F33" s="38">
        <v>172.6</v>
      </c>
      <c r="G33" s="52" t="s">
        <v>157</v>
      </c>
      <c r="H33" s="40"/>
      <c r="I33" s="16">
        <v>12684</v>
      </c>
      <c r="J33" s="41">
        <v>12684</v>
      </c>
      <c r="K33" s="41">
        <f t="shared" si="0"/>
        <v>0</v>
      </c>
      <c r="L33" s="53"/>
      <c r="M33" s="43"/>
      <c r="N33" s="43"/>
      <c r="O33" s="82"/>
      <c r="P33" s="82"/>
      <c r="Q33" s="43"/>
      <c r="R33" s="43"/>
      <c r="S33" s="43"/>
      <c r="T33" s="43"/>
      <c r="U33" s="43"/>
      <c r="V33" s="43"/>
      <c r="W33" s="43"/>
      <c r="X33" s="43"/>
      <c r="Y33" s="97"/>
      <c r="Z33" s="98"/>
    </row>
    <row r="34" spans="1:26" ht="30.75" customHeight="1">
      <c r="A34" s="35" t="s">
        <v>40</v>
      </c>
      <c r="B34" s="174"/>
      <c r="C34" s="51" t="s">
        <v>235</v>
      </c>
      <c r="D34" s="37" t="s">
        <v>182</v>
      </c>
      <c r="E34" s="37">
        <v>75.7</v>
      </c>
      <c r="F34" s="38">
        <v>75.7</v>
      </c>
      <c r="G34" s="52" t="s">
        <v>157</v>
      </c>
      <c r="H34" s="40"/>
      <c r="I34" s="16">
        <v>6157</v>
      </c>
      <c r="J34" s="41">
        <v>6157</v>
      </c>
      <c r="K34" s="41">
        <f t="shared" si="0"/>
        <v>0</v>
      </c>
      <c r="L34" s="53"/>
      <c r="M34" s="43"/>
      <c r="N34" s="43"/>
      <c r="O34" s="82"/>
      <c r="P34" s="82"/>
      <c r="Q34" s="43"/>
      <c r="R34" s="43"/>
      <c r="S34" s="43"/>
      <c r="T34" s="43"/>
      <c r="U34" s="43"/>
      <c r="V34" s="43"/>
      <c r="W34" s="43"/>
      <c r="X34" s="43"/>
      <c r="Y34" s="97"/>
      <c r="Z34" s="98"/>
    </row>
    <row r="35" spans="1:26" ht="31.5" customHeight="1">
      <c r="A35" s="35" t="s">
        <v>41</v>
      </c>
      <c r="B35" s="174"/>
      <c r="C35" s="51" t="s">
        <v>236</v>
      </c>
      <c r="D35" s="37" t="s">
        <v>182</v>
      </c>
      <c r="E35" s="38">
        <v>37.6</v>
      </c>
      <c r="F35" s="38">
        <v>37.6</v>
      </c>
      <c r="G35" s="52" t="s">
        <v>157</v>
      </c>
      <c r="H35" s="40"/>
      <c r="I35" s="16">
        <v>1616</v>
      </c>
      <c r="J35" s="41">
        <v>1616</v>
      </c>
      <c r="K35" s="41">
        <f t="shared" si="0"/>
        <v>0</v>
      </c>
      <c r="L35" s="53"/>
      <c r="M35" s="43"/>
      <c r="N35" s="43"/>
      <c r="O35" s="82"/>
      <c r="P35" s="82"/>
      <c r="Q35" s="43"/>
      <c r="R35" s="43"/>
      <c r="S35" s="43"/>
      <c r="T35" s="43"/>
      <c r="U35" s="43"/>
      <c r="V35" s="43"/>
      <c r="W35" s="43"/>
      <c r="X35" s="43"/>
      <c r="Y35" s="97"/>
      <c r="Z35" s="98"/>
    </row>
    <row r="36" spans="1:26" ht="45" customHeight="1">
      <c r="A36" s="35" t="s">
        <v>42</v>
      </c>
      <c r="B36" s="174"/>
      <c r="C36" s="51" t="s">
        <v>237</v>
      </c>
      <c r="D36" s="37" t="s">
        <v>182</v>
      </c>
      <c r="E36" s="37">
        <v>10.6</v>
      </c>
      <c r="F36" s="38">
        <v>10.6</v>
      </c>
      <c r="G36" s="52" t="s">
        <v>157</v>
      </c>
      <c r="H36" s="40"/>
      <c r="I36" s="18">
        <v>1123</v>
      </c>
      <c r="J36" s="41">
        <v>1123</v>
      </c>
      <c r="K36" s="41">
        <f t="shared" si="0"/>
        <v>0</v>
      </c>
      <c r="L36" s="53"/>
      <c r="M36" s="43"/>
      <c r="N36" s="43"/>
      <c r="O36" s="82"/>
      <c r="P36" s="82"/>
      <c r="Q36" s="43"/>
      <c r="R36" s="43"/>
      <c r="S36" s="43"/>
      <c r="T36" s="43"/>
      <c r="U36" s="43"/>
      <c r="V36" s="43"/>
      <c r="W36" s="43"/>
      <c r="X36" s="43"/>
      <c r="Y36" s="97"/>
      <c r="Z36" s="98"/>
    </row>
    <row r="37" spans="1:26" ht="29.25" customHeight="1">
      <c r="A37" s="35" t="s">
        <v>43</v>
      </c>
      <c r="B37" s="174"/>
      <c r="C37" s="54" t="s">
        <v>238</v>
      </c>
      <c r="D37" s="37" t="s">
        <v>182</v>
      </c>
      <c r="E37" s="37">
        <v>187.7</v>
      </c>
      <c r="F37" s="38">
        <v>187.7</v>
      </c>
      <c r="G37" s="52" t="s">
        <v>157</v>
      </c>
      <c r="H37" s="40"/>
      <c r="I37" s="16">
        <v>10647</v>
      </c>
      <c r="J37" s="41">
        <v>10647</v>
      </c>
      <c r="K37" s="41">
        <f t="shared" si="0"/>
        <v>0</v>
      </c>
      <c r="L37" s="53"/>
      <c r="M37" s="43"/>
      <c r="N37" s="43"/>
      <c r="O37" s="82"/>
      <c r="P37" s="82"/>
      <c r="Q37" s="43"/>
      <c r="R37" s="43"/>
      <c r="S37" s="43"/>
      <c r="T37" s="43"/>
      <c r="U37" s="43"/>
      <c r="V37" s="43"/>
      <c r="W37" s="43"/>
      <c r="X37" s="43"/>
      <c r="Y37" s="97"/>
      <c r="Z37" s="98"/>
    </row>
    <row r="38" spans="1:26" ht="15.75" customHeight="1">
      <c r="A38" s="35" t="s">
        <v>44</v>
      </c>
      <c r="B38" s="174"/>
      <c r="C38" s="54" t="s">
        <v>239</v>
      </c>
      <c r="D38" s="37" t="s">
        <v>182</v>
      </c>
      <c r="E38" s="37">
        <v>39</v>
      </c>
      <c r="F38" s="38">
        <v>39</v>
      </c>
      <c r="G38" s="52" t="s">
        <v>157</v>
      </c>
      <c r="H38" s="40"/>
      <c r="I38" s="16">
        <v>2604.4</v>
      </c>
      <c r="J38" s="41">
        <v>2604.4</v>
      </c>
      <c r="K38" s="41">
        <f t="shared" si="0"/>
        <v>0</v>
      </c>
      <c r="L38" s="53"/>
      <c r="M38" s="43"/>
      <c r="N38" s="43"/>
      <c r="O38" s="82"/>
      <c r="P38" s="82"/>
      <c r="Q38" s="43"/>
      <c r="R38" s="43"/>
      <c r="S38" s="43"/>
      <c r="T38" s="43"/>
      <c r="U38" s="43"/>
      <c r="V38" s="43"/>
      <c r="W38" s="43"/>
      <c r="X38" s="43"/>
      <c r="Y38" s="97"/>
      <c r="Z38" s="98"/>
    </row>
    <row r="39" spans="1:26" ht="29.25" customHeight="1">
      <c r="A39" s="35" t="s">
        <v>45</v>
      </c>
      <c r="B39" s="174"/>
      <c r="C39" s="54" t="s">
        <v>240</v>
      </c>
      <c r="D39" s="37" t="s">
        <v>182</v>
      </c>
      <c r="E39" s="37">
        <v>203.5</v>
      </c>
      <c r="F39" s="38">
        <v>203.5</v>
      </c>
      <c r="G39" s="52" t="s">
        <v>157</v>
      </c>
      <c r="H39" s="40"/>
      <c r="I39" s="16">
        <v>11387</v>
      </c>
      <c r="J39" s="41">
        <v>11387</v>
      </c>
      <c r="K39" s="41">
        <f t="shared" si="0"/>
        <v>0</v>
      </c>
      <c r="L39" s="53"/>
      <c r="M39" s="43"/>
      <c r="N39" s="43"/>
      <c r="O39" s="82"/>
      <c r="P39" s="82"/>
      <c r="Q39" s="43"/>
      <c r="R39" s="43"/>
      <c r="S39" s="43"/>
      <c r="T39" s="43"/>
      <c r="U39" s="43"/>
      <c r="V39" s="43"/>
      <c r="W39" s="43"/>
      <c r="X39" s="43"/>
      <c r="Y39" s="97"/>
      <c r="Z39" s="98"/>
    </row>
    <row r="40" spans="1:26" ht="43.5" customHeight="1">
      <c r="A40" s="35" t="s">
        <v>46</v>
      </c>
      <c r="B40" s="174"/>
      <c r="C40" s="54" t="s">
        <v>241</v>
      </c>
      <c r="D40" s="37" t="s">
        <v>182</v>
      </c>
      <c r="E40" s="37">
        <v>144</v>
      </c>
      <c r="F40" s="38">
        <v>144</v>
      </c>
      <c r="G40" s="52" t="s">
        <v>157</v>
      </c>
      <c r="H40" s="40"/>
      <c r="I40" s="16">
        <v>9915.1</v>
      </c>
      <c r="J40" s="41">
        <v>9915.1</v>
      </c>
      <c r="K40" s="41">
        <f t="shared" si="0"/>
        <v>0</v>
      </c>
      <c r="L40" s="53"/>
      <c r="M40" s="43"/>
      <c r="N40" s="43"/>
      <c r="O40" s="82"/>
      <c r="P40" s="82"/>
      <c r="Q40" s="43"/>
      <c r="R40" s="43"/>
      <c r="S40" s="43"/>
      <c r="T40" s="43"/>
      <c r="U40" s="43"/>
      <c r="V40" s="43"/>
      <c r="W40" s="43"/>
      <c r="X40" s="43"/>
      <c r="Y40" s="97"/>
      <c r="Z40" s="98"/>
    </row>
    <row r="41" spans="1:26" ht="27.75" customHeight="1">
      <c r="A41" s="35" t="s">
        <v>47</v>
      </c>
      <c r="B41" s="174"/>
      <c r="C41" s="54" t="s">
        <v>242</v>
      </c>
      <c r="D41" s="37" t="s">
        <v>182</v>
      </c>
      <c r="E41" s="37">
        <v>70.7</v>
      </c>
      <c r="F41" s="38">
        <v>70.7</v>
      </c>
      <c r="G41" s="52" t="s">
        <v>157</v>
      </c>
      <c r="H41" s="40"/>
      <c r="I41" s="16">
        <v>9326</v>
      </c>
      <c r="J41" s="41">
        <v>9326</v>
      </c>
      <c r="K41" s="41">
        <f t="shared" si="0"/>
        <v>0</v>
      </c>
      <c r="L41" s="53"/>
      <c r="M41" s="43"/>
      <c r="N41" s="43"/>
      <c r="O41" s="82"/>
      <c r="P41" s="82"/>
      <c r="Q41" s="43"/>
      <c r="R41" s="43"/>
      <c r="S41" s="43"/>
      <c r="T41" s="43"/>
      <c r="U41" s="43"/>
      <c r="V41" s="43"/>
      <c r="W41" s="43"/>
      <c r="X41" s="43"/>
      <c r="Y41" s="97"/>
      <c r="Z41" s="98"/>
    </row>
    <row r="42" spans="1:26" s="14" customFormat="1" ht="45.75" customHeight="1">
      <c r="A42" s="11"/>
      <c r="B42" s="174"/>
      <c r="C42" s="27" t="s">
        <v>197</v>
      </c>
      <c r="D42" s="11"/>
      <c r="E42" s="63">
        <f>SUM(E43:E57)</f>
        <v>36</v>
      </c>
      <c r="F42" s="63">
        <f>SUM(F43:F57)</f>
        <v>32</v>
      </c>
      <c r="G42" s="11"/>
      <c r="H42" s="11"/>
      <c r="I42" s="30">
        <f>SUM(I43:I57)</f>
        <v>100912</v>
      </c>
      <c r="J42" s="31">
        <f>SUM(J43:J57)</f>
        <v>93131</v>
      </c>
      <c r="K42" s="41">
        <f t="shared" si="0"/>
        <v>-7781</v>
      </c>
      <c r="L42" s="11"/>
      <c r="M42" s="33"/>
      <c r="N42" s="33"/>
      <c r="O42" s="82"/>
      <c r="P42" s="82"/>
      <c r="Q42" s="33"/>
      <c r="R42" s="33"/>
      <c r="S42" s="33"/>
      <c r="T42" s="33"/>
      <c r="U42" s="33"/>
      <c r="V42" s="33"/>
      <c r="W42" s="33"/>
      <c r="X42" s="33"/>
      <c r="Y42" s="97"/>
      <c r="Z42" s="98"/>
    </row>
    <row r="43" spans="1:26" ht="78" customHeight="1">
      <c r="A43" s="35" t="s">
        <v>48</v>
      </c>
      <c r="B43" s="174"/>
      <c r="C43" s="55" t="s">
        <v>243</v>
      </c>
      <c r="D43" s="84" t="s">
        <v>223</v>
      </c>
      <c r="E43" s="38">
        <v>10</v>
      </c>
      <c r="F43" s="38">
        <v>10</v>
      </c>
      <c r="G43" s="84" t="s">
        <v>158</v>
      </c>
      <c r="H43" s="40"/>
      <c r="I43" s="19">
        <v>54085</v>
      </c>
      <c r="J43" s="47">
        <v>54085</v>
      </c>
      <c r="K43" s="41">
        <f t="shared" si="0"/>
        <v>0</v>
      </c>
      <c r="L43" s="57"/>
      <c r="M43" s="43"/>
      <c r="N43" s="43"/>
      <c r="O43" s="82"/>
      <c r="P43" s="82"/>
      <c r="Q43" s="43"/>
      <c r="R43" s="43"/>
      <c r="S43" s="43"/>
      <c r="T43" s="43"/>
      <c r="U43" s="43"/>
      <c r="V43" s="43"/>
      <c r="W43" s="43"/>
      <c r="X43" s="43"/>
      <c r="Y43" s="97"/>
      <c r="Z43" s="98"/>
    </row>
    <row r="44" spans="1:26" ht="14.25" customHeight="1">
      <c r="A44" s="35" t="s">
        <v>49</v>
      </c>
      <c r="B44" s="174"/>
      <c r="C44" s="55" t="s">
        <v>244</v>
      </c>
      <c r="D44" s="84" t="s">
        <v>223</v>
      </c>
      <c r="E44" s="38">
        <v>1</v>
      </c>
      <c r="F44" s="38">
        <v>1</v>
      </c>
      <c r="G44" s="84" t="s">
        <v>159</v>
      </c>
      <c r="H44" s="40"/>
      <c r="I44" s="19">
        <v>300</v>
      </c>
      <c r="J44" s="41">
        <v>300</v>
      </c>
      <c r="K44" s="41">
        <f t="shared" si="0"/>
        <v>0</v>
      </c>
      <c r="L44" s="57"/>
      <c r="M44" s="43"/>
      <c r="N44" s="43"/>
      <c r="O44" s="82"/>
      <c r="P44" s="82"/>
      <c r="Q44" s="43"/>
      <c r="R44" s="43"/>
      <c r="S44" s="43"/>
      <c r="T44" s="43"/>
      <c r="U44" s="43"/>
      <c r="V44" s="43"/>
      <c r="W44" s="43"/>
      <c r="X44" s="43"/>
      <c r="Y44" s="97"/>
      <c r="Z44" s="98"/>
    </row>
    <row r="45" spans="1:26" ht="30.75" customHeight="1">
      <c r="A45" s="35" t="s">
        <v>50</v>
      </c>
      <c r="B45" s="174"/>
      <c r="C45" s="59" t="s">
        <v>245</v>
      </c>
      <c r="D45" s="84" t="s">
        <v>223</v>
      </c>
      <c r="E45" s="38">
        <v>2</v>
      </c>
      <c r="F45" s="38">
        <v>2</v>
      </c>
      <c r="G45" s="39" t="s">
        <v>181</v>
      </c>
      <c r="H45" s="40"/>
      <c r="I45" s="16">
        <v>443</v>
      </c>
      <c r="J45" s="80">
        <v>443</v>
      </c>
      <c r="K45" s="41">
        <f t="shared" si="0"/>
        <v>0</v>
      </c>
      <c r="L45" s="57"/>
      <c r="M45" s="43"/>
      <c r="N45" s="43"/>
      <c r="O45" s="82"/>
      <c r="P45" s="82"/>
      <c r="Q45" s="43"/>
      <c r="R45" s="43"/>
      <c r="S45" s="43"/>
      <c r="T45" s="43"/>
      <c r="U45" s="43"/>
      <c r="V45" s="43"/>
      <c r="W45" s="43"/>
      <c r="X45" s="43"/>
      <c r="Y45" s="97"/>
      <c r="Z45" s="98"/>
    </row>
    <row r="46" spans="1:26" ht="44.25" customHeight="1">
      <c r="A46" s="35" t="s">
        <v>51</v>
      </c>
      <c r="B46" s="174"/>
      <c r="C46" s="55" t="s">
        <v>246</v>
      </c>
      <c r="D46" s="84" t="s">
        <v>223</v>
      </c>
      <c r="E46" s="38">
        <v>1</v>
      </c>
      <c r="F46" s="38">
        <v>1</v>
      </c>
      <c r="G46" s="52" t="s">
        <v>157</v>
      </c>
      <c r="H46" s="40"/>
      <c r="I46" s="16">
        <v>3898</v>
      </c>
      <c r="J46" s="56">
        <v>3898</v>
      </c>
      <c r="K46" s="41">
        <f t="shared" si="0"/>
        <v>0</v>
      </c>
      <c r="L46" s="57"/>
      <c r="M46" s="43"/>
      <c r="N46" s="43"/>
      <c r="O46" s="82"/>
      <c r="P46" s="82"/>
      <c r="Q46" s="43"/>
      <c r="R46" s="43"/>
      <c r="S46" s="43"/>
      <c r="T46" s="43"/>
      <c r="U46" s="43"/>
      <c r="V46" s="43"/>
      <c r="W46" s="43"/>
      <c r="X46" s="43"/>
      <c r="Y46" s="97"/>
      <c r="Z46" s="98"/>
    </row>
    <row r="47" spans="1:26" ht="30" customHeight="1">
      <c r="A47" s="35" t="s">
        <v>72</v>
      </c>
      <c r="B47" s="174"/>
      <c r="C47" s="55" t="s">
        <v>247</v>
      </c>
      <c r="D47" s="84" t="s">
        <v>223</v>
      </c>
      <c r="E47" s="38">
        <v>2</v>
      </c>
      <c r="F47" s="38">
        <v>2</v>
      </c>
      <c r="G47" s="53" t="s">
        <v>157</v>
      </c>
      <c r="H47" s="40"/>
      <c r="I47" s="19">
        <v>3084</v>
      </c>
      <c r="J47" s="56">
        <v>3084</v>
      </c>
      <c r="K47" s="41">
        <f t="shared" si="0"/>
        <v>0</v>
      </c>
      <c r="L47" s="57"/>
      <c r="M47" s="43"/>
      <c r="N47" s="43"/>
      <c r="O47" s="82"/>
      <c r="P47" s="82"/>
      <c r="Q47" s="43"/>
      <c r="R47" s="43"/>
      <c r="S47" s="43"/>
      <c r="T47" s="43"/>
      <c r="U47" s="43"/>
      <c r="V47" s="43"/>
      <c r="W47" s="43"/>
      <c r="X47" s="43"/>
      <c r="Y47" s="97"/>
      <c r="Z47" s="98"/>
    </row>
    <row r="48" spans="1:26" ht="18" customHeight="1">
      <c r="A48" s="35" t="s">
        <v>73</v>
      </c>
      <c r="B48" s="174"/>
      <c r="C48" s="55" t="s">
        <v>248</v>
      </c>
      <c r="D48" s="84" t="s">
        <v>223</v>
      </c>
      <c r="E48" s="38">
        <v>1</v>
      </c>
      <c r="F48" s="38">
        <v>1</v>
      </c>
      <c r="G48" s="39" t="s">
        <v>128</v>
      </c>
      <c r="H48" s="40"/>
      <c r="I48" s="19">
        <v>3050</v>
      </c>
      <c r="J48" s="56">
        <v>3050</v>
      </c>
      <c r="K48" s="41">
        <f t="shared" si="0"/>
        <v>0</v>
      </c>
      <c r="L48" s="57"/>
      <c r="M48" s="43"/>
      <c r="N48" s="43"/>
      <c r="O48" s="82"/>
      <c r="P48" s="82"/>
      <c r="Q48" s="43"/>
      <c r="R48" s="43"/>
      <c r="S48" s="43"/>
      <c r="T48" s="43"/>
      <c r="U48" s="43"/>
      <c r="V48" s="43"/>
      <c r="W48" s="43"/>
      <c r="X48" s="43"/>
      <c r="Y48" s="97"/>
      <c r="Z48" s="98"/>
    </row>
    <row r="49" spans="1:26" ht="45" customHeight="1">
      <c r="A49" s="35" t="s">
        <v>74</v>
      </c>
      <c r="B49" s="174"/>
      <c r="C49" s="55" t="s">
        <v>249</v>
      </c>
      <c r="D49" s="84" t="s">
        <v>223</v>
      </c>
      <c r="E49" s="38">
        <v>2</v>
      </c>
      <c r="F49" s="38">
        <v>2</v>
      </c>
      <c r="G49" s="39" t="s">
        <v>126</v>
      </c>
      <c r="H49" s="40"/>
      <c r="I49" s="19">
        <v>1520</v>
      </c>
      <c r="J49" s="56">
        <v>1520</v>
      </c>
      <c r="K49" s="41">
        <f t="shared" si="0"/>
        <v>0</v>
      </c>
      <c r="L49" s="57"/>
      <c r="M49" s="43"/>
      <c r="N49" s="43"/>
      <c r="O49" s="82"/>
      <c r="P49" s="82"/>
      <c r="Q49" s="43"/>
      <c r="R49" s="43"/>
      <c r="S49" s="43"/>
      <c r="T49" s="43"/>
      <c r="U49" s="43"/>
      <c r="V49" s="43"/>
      <c r="W49" s="43"/>
      <c r="X49" s="43"/>
      <c r="Y49" s="97"/>
      <c r="Z49" s="98"/>
    </row>
    <row r="50" spans="1:26" ht="18" customHeight="1">
      <c r="A50" s="35" t="s">
        <v>75</v>
      </c>
      <c r="B50" s="174"/>
      <c r="C50" s="55" t="s">
        <v>250</v>
      </c>
      <c r="D50" s="84" t="s">
        <v>223</v>
      </c>
      <c r="E50" s="38">
        <v>1</v>
      </c>
      <c r="F50" s="38">
        <v>1</v>
      </c>
      <c r="G50" s="39" t="s">
        <v>127</v>
      </c>
      <c r="H50" s="40"/>
      <c r="I50" s="19">
        <v>1100</v>
      </c>
      <c r="J50" s="56">
        <v>1100</v>
      </c>
      <c r="K50" s="41">
        <f t="shared" si="0"/>
        <v>0</v>
      </c>
      <c r="L50" s="59"/>
      <c r="M50" s="43"/>
      <c r="N50" s="43"/>
      <c r="O50" s="82"/>
      <c r="P50" s="82"/>
      <c r="Q50" s="43"/>
      <c r="R50" s="43"/>
      <c r="S50" s="43"/>
      <c r="T50" s="43"/>
      <c r="U50" s="43"/>
      <c r="V50" s="43"/>
      <c r="W50" s="43"/>
      <c r="X50" s="43"/>
      <c r="Y50" s="97"/>
      <c r="Z50" s="98"/>
    </row>
    <row r="51" spans="1:26" ht="28.5" customHeight="1">
      <c r="A51" s="35" t="s">
        <v>96</v>
      </c>
      <c r="B51" s="174"/>
      <c r="C51" s="55" t="s">
        <v>251</v>
      </c>
      <c r="D51" s="84" t="s">
        <v>223</v>
      </c>
      <c r="E51" s="38">
        <v>6</v>
      </c>
      <c r="F51" s="38">
        <v>6</v>
      </c>
      <c r="G51" s="84" t="s">
        <v>160</v>
      </c>
      <c r="H51" s="40"/>
      <c r="I51" s="19">
        <v>602</v>
      </c>
      <c r="J51" s="56">
        <v>602</v>
      </c>
      <c r="K51" s="41">
        <f t="shared" si="0"/>
        <v>0</v>
      </c>
      <c r="L51" s="57"/>
      <c r="M51" s="43"/>
      <c r="N51" s="43"/>
      <c r="O51" s="82"/>
      <c r="P51" s="82"/>
      <c r="Q51" s="43"/>
      <c r="R51" s="43"/>
      <c r="S51" s="43"/>
      <c r="T51" s="43"/>
      <c r="U51" s="43"/>
      <c r="V51" s="43"/>
      <c r="W51" s="43"/>
      <c r="X51" s="43"/>
      <c r="Y51" s="97"/>
      <c r="Z51" s="98"/>
    </row>
    <row r="52" spans="1:26" ht="17.25" customHeight="1">
      <c r="A52" s="35" t="s">
        <v>98</v>
      </c>
      <c r="B52" s="174"/>
      <c r="C52" s="55" t="s">
        <v>252</v>
      </c>
      <c r="D52" s="84" t="s">
        <v>223</v>
      </c>
      <c r="E52" s="38">
        <v>2</v>
      </c>
      <c r="F52" s="38">
        <v>2</v>
      </c>
      <c r="G52" s="84" t="s">
        <v>161</v>
      </c>
      <c r="H52" s="40"/>
      <c r="I52" s="19">
        <v>354</v>
      </c>
      <c r="J52" s="56">
        <v>354</v>
      </c>
      <c r="K52" s="41">
        <f t="shared" si="0"/>
        <v>0</v>
      </c>
      <c r="L52" s="57"/>
      <c r="M52" s="43"/>
      <c r="N52" s="43"/>
      <c r="O52" s="82"/>
      <c r="P52" s="82"/>
      <c r="Q52" s="43"/>
      <c r="R52" s="43"/>
      <c r="S52" s="43"/>
      <c r="T52" s="43"/>
      <c r="U52" s="43"/>
      <c r="V52" s="43"/>
      <c r="W52" s="43"/>
      <c r="X52" s="43"/>
      <c r="Y52" s="97"/>
      <c r="Z52" s="98"/>
    </row>
    <row r="53" spans="1:26" ht="45.75" customHeight="1">
      <c r="A53" s="35" t="s">
        <v>99</v>
      </c>
      <c r="B53" s="174"/>
      <c r="C53" s="61" t="s">
        <v>253</v>
      </c>
      <c r="D53" s="84" t="s">
        <v>223</v>
      </c>
      <c r="E53" s="38">
        <v>1</v>
      </c>
      <c r="F53" s="38">
        <v>1</v>
      </c>
      <c r="G53" s="39" t="s">
        <v>169</v>
      </c>
      <c r="H53" s="40"/>
      <c r="I53" s="19">
        <v>3546</v>
      </c>
      <c r="J53" s="56">
        <v>2660</v>
      </c>
      <c r="K53" s="41">
        <f t="shared" si="0"/>
        <v>-886</v>
      </c>
      <c r="L53" s="59" t="s">
        <v>125</v>
      </c>
      <c r="M53" s="43"/>
      <c r="N53" s="43"/>
      <c r="O53" s="82"/>
      <c r="P53" s="82"/>
      <c r="Q53" s="43"/>
      <c r="R53" s="43"/>
      <c r="S53" s="43"/>
      <c r="T53" s="43"/>
      <c r="U53" s="43"/>
      <c r="V53" s="43"/>
      <c r="W53" s="43"/>
      <c r="X53" s="43"/>
      <c r="Y53" s="97"/>
      <c r="Z53" s="98"/>
    </row>
    <row r="54" spans="1:26" ht="48" customHeight="1">
      <c r="A54" s="35" t="s">
        <v>100</v>
      </c>
      <c r="B54" s="175"/>
      <c r="C54" s="61" t="s">
        <v>254</v>
      </c>
      <c r="D54" s="84" t="s">
        <v>223</v>
      </c>
      <c r="E54" s="38">
        <v>1</v>
      </c>
      <c r="F54" s="38">
        <v>1</v>
      </c>
      <c r="G54" s="84" t="s">
        <v>156</v>
      </c>
      <c r="H54" s="40"/>
      <c r="I54" s="19">
        <v>1934</v>
      </c>
      <c r="J54" s="8">
        <v>1340</v>
      </c>
      <c r="K54" s="41">
        <f t="shared" si="0"/>
        <v>-594</v>
      </c>
      <c r="L54" s="59" t="s">
        <v>125</v>
      </c>
      <c r="M54" s="43"/>
      <c r="N54" s="43"/>
      <c r="O54" s="82"/>
      <c r="P54" s="82"/>
      <c r="Q54" s="43"/>
      <c r="R54" s="43"/>
      <c r="S54" s="43"/>
      <c r="T54" s="43"/>
      <c r="U54" s="43"/>
      <c r="V54" s="43"/>
      <c r="W54" s="43"/>
      <c r="X54" s="43"/>
      <c r="Y54" s="97"/>
      <c r="Z54" s="98"/>
    </row>
    <row r="55" spans="1:26" ht="30" customHeight="1">
      <c r="A55" s="35" t="s">
        <v>142</v>
      </c>
      <c r="B55" s="173" t="s">
        <v>131</v>
      </c>
      <c r="C55" s="61" t="s">
        <v>255</v>
      </c>
      <c r="D55" s="84" t="s">
        <v>223</v>
      </c>
      <c r="E55" s="38">
        <v>1</v>
      </c>
      <c r="F55" s="38">
        <v>1</v>
      </c>
      <c r="G55" s="84" t="s">
        <v>163</v>
      </c>
      <c r="H55" s="40"/>
      <c r="I55" s="19">
        <v>5632</v>
      </c>
      <c r="J55" s="8">
        <v>5632</v>
      </c>
      <c r="K55" s="41">
        <f t="shared" si="0"/>
        <v>0</v>
      </c>
      <c r="L55" s="59"/>
      <c r="M55" s="43"/>
      <c r="N55" s="43"/>
      <c r="O55" s="82"/>
      <c r="P55" s="82"/>
      <c r="Q55" s="43"/>
      <c r="R55" s="43"/>
      <c r="S55" s="43"/>
      <c r="T55" s="43"/>
      <c r="U55" s="43"/>
      <c r="V55" s="43"/>
      <c r="W55" s="43"/>
      <c r="X55" s="43"/>
      <c r="Y55" s="97"/>
      <c r="Z55" s="96"/>
    </row>
    <row r="56" spans="1:26" ht="31.5" customHeight="1">
      <c r="A56" s="35" t="s">
        <v>143</v>
      </c>
      <c r="B56" s="174"/>
      <c r="C56" s="61" t="s">
        <v>256</v>
      </c>
      <c r="D56" s="84" t="s">
        <v>223</v>
      </c>
      <c r="E56" s="38">
        <v>1</v>
      </c>
      <c r="F56" s="38">
        <v>1</v>
      </c>
      <c r="G56" s="84" t="s">
        <v>162</v>
      </c>
      <c r="H56" s="40"/>
      <c r="I56" s="19">
        <v>15063</v>
      </c>
      <c r="J56" s="19">
        <v>15063</v>
      </c>
      <c r="K56" s="41">
        <f t="shared" si="0"/>
        <v>0</v>
      </c>
      <c r="L56" s="59"/>
      <c r="M56" s="43"/>
      <c r="N56" s="43"/>
      <c r="O56" s="82"/>
      <c r="P56" s="82"/>
      <c r="Q56" s="43"/>
      <c r="R56" s="43"/>
      <c r="S56" s="43"/>
      <c r="T56" s="43"/>
      <c r="U56" s="43"/>
      <c r="V56" s="43"/>
      <c r="W56" s="43"/>
      <c r="X56" s="43"/>
      <c r="Y56" s="97"/>
      <c r="Z56" s="98"/>
    </row>
    <row r="57" spans="1:26" ht="93.75" customHeight="1">
      <c r="A57" s="35" t="s">
        <v>144</v>
      </c>
      <c r="B57" s="174"/>
      <c r="C57" s="61" t="s">
        <v>257</v>
      </c>
      <c r="D57" s="84" t="s">
        <v>223</v>
      </c>
      <c r="E57" s="38">
        <v>4</v>
      </c>
      <c r="F57" s="38">
        <v>0</v>
      </c>
      <c r="G57" s="84"/>
      <c r="H57" s="40"/>
      <c r="I57" s="19">
        <v>6301</v>
      </c>
      <c r="J57" s="8">
        <v>0</v>
      </c>
      <c r="K57" s="41">
        <f t="shared" si="0"/>
        <v>-6301</v>
      </c>
      <c r="L57" s="59" t="s">
        <v>191</v>
      </c>
      <c r="M57" s="43"/>
      <c r="N57" s="43"/>
      <c r="O57" s="82"/>
      <c r="P57" s="82"/>
      <c r="Q57" s="43"/>
      <c r="R57" s="43"/>
      <c r="S57" s="43"/>
      <c r="T57" s="43"/>
      <c r="U57" s="43"/>
      <c r="V57" s="43"/>
      <c r="W57" s="43"/>
      <c r="X57" s="43"/>
      <c r="Y57" s="97"/>
      <c r="Z57" s="98"/>
    </row>
    <row r="58" spans="1:26" s="14" customFormat="1" ht="32.25" customHeight="1">
      <c r="A58" s="11"/>
      <c r="B58" s="174"/>
      <c r="C58" s="62" t="s">
        <v>198</v>
      </c>
      <c r="D58" s="84"/>
      <c r="E58" s="50">
        <f>SUM(E59:E70)</f>
        <v>47</v>
      </c>
      <c r="F58" s="50">
        <f>SUM(F59:F73)</f>
        <v>67</v>
      </c>
      <c r="G58" s="11"/>
      <c r="H58" s="11"/>
      <c r="I58" s="63">
        <f>SUM(I59:I70)</f>
        <v>9842</v>
      </c>
      <c r="J58" s="63">
        <f>SUM(J59:J73)</f>
        <v>11239</v>
      </c>
      <c r="K58" s="63">
        <f>SUM(K59:K70)</f>
        <v>423</v>
      </c>
      <c r="L58" s="11"/>
      <c r="M58" s="33"/>
      <c r="N58" s="33"/>
      <c r="O58" s="82"/>
      <c r="P58" s="82"/>
      <c r="Q58" s="33"/>
      <c r="R58" s="33"/>
      <c r="S58" s="33"/>
      <c r="T58" s="33"/>
      <c r="U58" s="33"/>
      <c r="V58" s="33"/>
      <c r="W58" s="33"/>
      <c r="X58" s="33"/>
      <c r="Y58" s="97"/>
      <c r="Z58" s="98"/>
    </row>
    <row r="59" spans="1:26" ht="93" customHeight="1">
      <c r="A59" s="64" t="s">
        <v>52</v>
      </c>
      <c r="B59" s="174"/>
      <c r="C59" s="65" t="s">
        <v>258</v>
      </c>
      <c r="D59" s="84" t="s">
        <v>223</v>
      </c>
      <c r="E59" s="66">
        <v>11</v>
      </c>
      <c r="F59" s="66">
        <v>11</v>
      </c>
      <c r="G59" s="66" t="s">
        <v>164</v>
      </c>
      <c r="H59" s="40"/>
      <c r="I59" s="16">
        <v>1362</v>
      </c>
      <c r="J59" s="47">
        <v>1362</v>
      </c>
      <c r="K59" s="41">
        <f t="shared" si="0"/>
        <v>0</v>
      </c>
      <c r="L59" s="40"/>
      <c r="M59" s="43"/>
      <c r="N59" s="43"/>
      <c r="O59" s="82"/>
      <c r="P59" s="82"/>
      <c r="Q59" s="43"/>
      <c r="R59" s="43"/>
      <c r="S59" s="43"/>
      <c r="T59" s="43"/>
      <c r="U59" s="43"/>
      <c r="V59" s="43"/>
      <c r="W59" s="43"/>
      <c r="X59" s="43"/>
      <c r="Y59" s="97"/>
      <c r="Z59" s="98"/>
    </row>
    <row r="60" spans="1:26" ht="29.25" customHeight="1">
      <c r="A60" s="67" t="s">
        <v>53</v>
      </c>
      <c r="B60" s="174"/>
      <c r="C60" s="65" t="s">
        <v>259</v>
      </c>
      <c r="D60" s="84" t="s">
        <v>223</v>
      </c>
      <c r="E60" s="66">
        <v>11</v>
      </c>
      <c r="F60" s="66">
        <v>11</v>
      </c>
      <c r="G60" s="66" t="s">
        <v>164</v>
      </c>
      <c r="H60" s="40"/>
      <c r="I60" s="20">
        <v>213</v>
      </c>
      <c r="J60" s="47">
        <v>213</v>
      </c>
      <c r="K60" s="41">
        <f t="shared" si="0"/>
        <v>0</v>
      </c>
      <c r="L60" s="40"/>
      <c r="M60" s="43"/>
      <c r="N60" s="43"/>
      <c r="O60" s="82"/>
      <c r="P60" s="82"/>
      <c r="Q60" s="43"/>
      <c r="R60" s="43"/>
      <c r="S60" s="43"/>
      <c r="T60" s="43"/>
      <c r="U60" s="43"/>
      <c r="V60" s="43"/>
      <c r="W60" s="43"/>
      <c r="X60" s="43"/>
      <c r="Y60" s="97"/>
      <c r="Z60" s="98"/>
    </row>
    <row r="61" spans="1:26" ht="30" customHeight="1">
      <c r="A61" s="67" t="s">
        <v>54</v>
      </c>
      <c r="B61" s="174"/>
      <c r="C61" s="55" t="s">
        <v>260</v>
      </c>
      <c r="D61" s="84" t="s">
        <v>223</v>
      </c>
      <c r="E61" s="66">
        <v>7</v>
      </c>
      <c r="F61" s="66">
        <v>7</v>
      </c>
      <c r="G61" s="66" t="s">
        <v>165</v>
      </c>
      <c r="H61" s="40"/>
      <c r="I61" s="20">
        <v>122</v>
      </c>
      <c r="J61" s="47">
        <v>122</v>
      </c>
      <c r="K61" s="41">
        <f t="shared" si="0"/>
        <v>0</v>
      </c>
      <c r="L61" s="40"/>
      <c r="M61" s="43"/>
      <c r="N61" s="43"/>
      <c r="O61" s="82"/>
      <c r="P61" s="82"/>
      <c r="Q61" s="43"/>
      <c r="R61" s="43"/>
      <c r="S61" s="43"/>
      <c r="T61" s="43"/>
      <c r="U61" s="43"/>
      <c r="V61" s="43"/>
      <c r="W61" s="43"/>
      <c r="X61" s="43"/>
      <c r="Y61" s="97"/>
      <c r="Z61" s="98"/>
    </row>
    <row r="62" spans="1:26" ht="30" customHeight="1">
      <c r="A62" s="67" t="s">
        <v>55</v>
      </c>
      <c r="B62" s="174"/>
      <c r="C62" s="55" t="s">
        <v>261</v>
      </c>
      <c r="D62" s="84" t="s">
        <v>223</v>
      </c>
      <c r="E62" s="66">
        <v>7</v>
      </c>
      <c r="F62" s="66">
        <v>7</v>
      </c>
      <c r="G62" s="66" t="s">
        <v>166</v>
      </c>
      <c r="H62" s="40"/>
      <c r="I62" s="20">
        <v>128</v>
      </c>
      <c r="J62" s="56">
        <v>128</v>
      </c>
      <c r="K62" s="41">
        <f t="shared" si="0"/>
        <v>0</v>
      </c>
      <c r="L62" s="40"/>
      <c r="M62" s="43"/>
      <c r="N62" s="43"/>
      <c r="O62" s="82"/>
      <c r="P62" s="82"/>
      <c r="Q62" s="43"/>
      <c r="R62" s="43"/>
      <c r="S62" s="43"/>
      <c r="T62" s="43"/>
      <c r="U62" s="43"/>
      <c r="V62" s="43"/>
      <c r="W62" s="43"/>
      <c r="X62" s="43"/>
      <c r="Y62" s="97"/>
      <c r="Z62" s="98"/>
    </row>
    <row r="63" spans="1:26" ht="30.75" customHeight="1">
      <c r="A63" s="67" t="s">
        <v>56</v>
      </c>
      <c r="B63" s="174"/>
      <c r="C63" s="55" t="s">
        <v>262</v>
      </c>
      <c r="D63" s="84" t="s">
        <v>223</v>
      </c>
      <c r="E63" s="66">
        <v>1</v>
      </c>
      <c r="F63" s="66">
        <v>1</v>
      </c>
      <c r="G63" s="66" t="s">
        <v>166</v>
      </c>
      <c r="H63" s="40"/>
      <c r="I63" s="20">
        <v>130</v>
      </c>
      <c r="J63" s="56">
        <v>130</v>
      </c>
      <c r="K63" s="41">
        <f t="shared" si="0"/>
        <v>0</v>
      </c>
      <c r="L63" s="84"/>
      <c r="M63" s="43"/>
      <c r="N63" s="43"/>
      <c r="O63" s="82"/>
      <c r="P63" s="82"/>
      <c r="Q63" s="43"/>
      <c r="R63" s="43"/>
      <c r="S63" s="43"/>
      <c r="T63" s="43"/>
      <c r="U63" s="43"/>
      <c r="V63" s="43"/>
      <c r="W63" s="43"/>
      <c r="X63" s="43"/>
      <c r="Y63" s="97"/>
      <c r="Z63" s="98"/>
    </row>
    <row r="64" spans="1:26" ht="31.5" customHeight="1">
      <c r="A64" s="64" t="s">
        <v>57</v>
      </c>
      <c r="B64" s="174"/>
      <c r="C64" s="55" t="s">
        <v>263</v>
      </c>
      <c r="D64" s="84" t="s">
        <v>223</v>
      </c>
      <c r="E64" s="66">
        <v>1</v>
      </c>
      <c r="F64" s="66">
        <v>1</v>
      </c>
      <c r="G64" s="66" t="s">
        <v>158</v>
      </c>
      <c r="H64" s="40"/>
      <c r="I64" s="18">
        <v>7477</v>
      </c>
      <c r="J64" s="56">
        <v>7477</v>
      </c>
      <c r="K64" s="41">
        <f t="shared" si="0"/>
        <v>0</v>
      </c>
      <c r="L64" s="40"/>
      <c r="M64" s="43"/>
      <c r="N64" s="43"/>
      <c r="O64" s="82"/>
      <c r="P64" s="82"/>
      <c r="Q64" s="43"/>
      <c r="R64" s="43"/>
      <c r="S64" s="43"/>
      <c r="T64" s="43"/>
      <c r="U64" s="43"/>
      <c r="V64" s="43"/>
      <c r="W64" s="43"/>
      <c r="X64" s="43"/>
      <c r="Y64" s="97"/>
      <c r="Z64" s="98"/>
    </row>
    <row r="65" spans="1:26" ht="44.25" customHeight="1">
      <c r="A65" s="64" t="s">
        <v>76</v>
      </c>
      <c r="B65" s="174"/>
      <c r="C65" s="65" t="s">
        <v>264</v>
      </c>
      <c r="D65" s="84" t="s">
        <v>223</v>
      </c>
      <c r="E65" s="66">
        <v>1</v>
      </c>
      <c r="F65" s="66">
        <v>1</v>
      </c>
      <c r="G65" s="66" t="s">
        <v>167</v>
      </c>
      <c r="H65" s="40"/>
      <c r="I65" s="21">
        <v>51</v>
      </c>
      <c r="J65" s="60">
        <v>51</v>
      </c>
      <c r="K65" s="41">
        <f t="shared" si="0"/>
        <v>0</v>
      </c>
      <c r="L65" s="40"/>
      <c r="M65" s="43"/>
      <c r="N65" s="43"/>
      <c r="O65" s="82"/>
      <c r="P65" s="82"/>
      <c r="Q65" s="43"/>
      <c r="R65" s="43"/>
      <c r="S65" s="43"/>
      <c r="T65" s="43"/>
      <c r="U65" s="43"/>
      <c r="V65" s="43"/>
      <c r="W65" s="43"/>
      <c r="X65" s="43"/>
      <c r="Y65" s="97"/>
      <c r="Z65" s="98"/>
    </row>
    <row r="66" spans="1:26" ht="29.25" customHeight="1">
      <c r="A66" s="64" t="s">
        <v>58</v>
      </c>
      <c r="B66" s="174"/>
      <c r="C66" s="65" t="s">
        <v>265</v>
      </c>
      <c r="D66" s="84" t="s">
        <v>223</v>
      </c>
      <c r="E66" s="66">
        <v>2</v>
      </c>
      <c r="F66" s="66">
        <v>2</v>
      </c>
      <c r="G66" s="66" t="s">
        <v>167</v>
      </c>
      <c r="H66" s="40"/>
      <c r="I66" s="20">
        <v>92</v>
      </c>
      <c r="J66" s="60">
        <v>92</v>
      </c>
      <c r="K66" s="41">
        <f t="shared" si="0"/>
        <v>0</v>
      </c>
      <c r="L66" s="40"/>
      <c r="M66" s="43"/>
      <c r="N66" s="43"/>
      <c r="O66" s="82"/>
      <c r="P66" s="82"/>
      <c r="Q66" s="43"/>
      <c r="R66" s="43"/>
      <c r="S66" s="43"/>
      <c r="T66" s="43"/>
      <c r="U66" s="43"/>
      <c r="V66" s="43"/>
      <c r="W66" s="43"/>
      <c r="X66" s="43"/>
      <c r="Y66" s="97"/>
      <c r="Z66" s="98"/>
    </row>
    <row r="67" spans="1:26" ht="30" customHeight="1">
      <c r="A67" s="64" t="s">
        <v>59</v>
      </c>
      <c r="B67" s="174"/>
      <c r="C67" s="65" t="s">
        <v>266</v>
      </c>
      <c r="D67" s="84" t="s">
        <v>223</v>
      </c>
      <c r="E67" s="66">
        <v>1</v>
      </c>
      <c r="F67" s="66">
        <v>1</v>
      </c>
      <c r="G67" s="66" t="s">
        <v>167</v>
      </c>
      <c r="H67" s="40"/>
      <c r="I67" s="20">
        <v>78</v>
      </c>
      <c r="J67" s="68">
        <v>78</v>
      </c>
      <c r="K67" s="41">
        <f t="shared" si="0"/>
        <v>0</v>
      </c>
      <c r="L67" s="40"/>
      <c r="M67" s="43"/>
      <c r="N67" s="43"/>
      <c r="O67" s="82"/>
      <c r="P67" s="82"/>
      <c r="Q67" s="43"/>
      <c r="R67" s="43"/>
      <c r="S67" s="43"/>
      <c r="T67" s="43"/>
      <c r="U67" s="43"/>
      <c r="V67" s="43"/>
      <c r="W67" s="43"/>
      <c r="X67" s="43"/>
      <c r="Y67" s="97"/>
      <c r="Z67" s="98"/>
    </row>
    <row r="68" spans="1:26" ht="30" customHeight="1">
      <c r="A68" s="64" t="s">
        <v>60</v>
      </c>
      <c r="B68" s="174"/>
      <c r="C68" s="65" t="s">
        <v>267</v>
      </c>
      <c r="D68" s="84" t="s">
        <v>223</v>
      </c>
      <c r="E68" s="66">
        <v>4</v>
      </c>
      <c r="F68" s="66">
        <v>4</v>
      </c>
      <c r="G68" s="66" t="s">
        <v>166</v>
      </c>
      <c r="H68" s="40"/>
      <c r="I68" s="20">
        <v>116</v>
      </c>
      <c r="J68" s="60">
        <v>116</v>
      </c>
      <c r="K68" s="41">
        <f t="shared" si="0"/>
        <v>0</v>
      </c>
      <c r="L68" s="40"/>
      <c r="M68" s="43"/>
      <c r="N68" s="43"/>
      <c r="O68" s="82"/>
      <c r="P68" s="82"/>
      <c r="Q68" s="43"/>
      <c r="R68" s="43"/>
      <c r="S68" s="43"/>
      <c r="T68" s="43"/>
      <c r="U68" s="43"/>
      <c r="V68" s="43"/>
      <c r="W68" s="43"/>
      <c r="X68" s="43"/>
      <c r="Y68" s="97"/>
      <c r="Z68" s="98"/>
    </row>
    <row r="69" spans="1:26" ht="18" customHeight="1">
      <c r="A69" s="64" t="s">
        <v>61</v>
      </c>
      <c r="B69" s="174"/>
      <c r="C69" s="65" t="s">
        <v>268</v>
      </c>
      <c r="D69" s="84" t="s">
        <v>223</v>
      </c>
      <c r="E69" s="66">
        <v>1</v>
      </c>
      <c r="F69" s="66">
        <v>1</v>
      </c>
      <c r="G69" s="66" t="s">
        <v>168</v>
      </c>
      <c r="H69" s="40"/>
      <c r="I69" s="20">
        <v>73</v>
      </c>
      <c r="J69" s="60">
        <v>73</v>
      </c>
      <c r="K69" s="41">
        <f t="shared" si="0"/>
        <v>0</v>
      </c>
      <c r="L69" s="40"/>
      <c r="M69" s="43"/>
      <c r="N69" s="43"/>
      <c r="O69" s="82"/>
      <c r="P69" s="82"/>
      <c r="Q69" s="43"/>
      <c r="R69" s="43"/>
      <c r="S69" s="43"/>
      <c r="T69" s="43"/>
      <c r="U69" s="43"/>
      <c r="V69" s="43"/>
      <c r="W69" s="43"/>
      <c r="X69" s="43"/>
      <c r="Y69" s="97"/>
      <c r="Z69" s="98"/>
    </row>
    <row r="70" spans="1:26" ht="30" customHeight="1">
      <c r="A70" s="64" t="s">
        <v>62</v>
      </c>
      <c r="B70" s="174"/>
      <c r="C70" s="65" t="s">
        <v>269</v>
      </c>
      <c r="D70" s="84" t="s">
        <v>223</v>
      </c>
      <c r="E70" s="66" t="s">
        <v>148</v>
      </c>
      <c r="F70" s="66">
        <v>8</v>
      </c>
      <c r="G70" s="66" t="s">
        <v>169</v>
      </c>
      <c r="H70" s="40"/>
      <c r="I70" s="66" t="s">
        <v>148</v>
      </c>
      <c r="J70" s="80">
        <v>423</v>
      </c>
      <c r="K70" s="41">
        <f>J70</f>
        <v>423</v>
      </c>
      <c r="L70" s="170" t="s">
        <v>180</v>
      </c>
      <c r="M70" s="43"/>
      <c r="N70" s="43"/>
      <c r="O70" s="82"/>
      <c r="P70" s="82"/>
      <c r="Q70" s="43"/>
      <c r="R70" s="43"/>
      <c r="S70" s="43"/>
      <c r="T70" s="43"/>
      <c r="U70" s="43"/>
      <c r="V70" s="43"/>
      <c r="W70" s="43"/>
      <c r="X70" s="43"/>
      <c r="Y70" s="97"/>
      <c r="Z70" s="98"/>
    </row>
    <row r="71" spans="1:26" ht="45.75" customHeight="1">
      <c r="A71" s="64" t="s">
        <v>145</v>
      </c>
      <c r="B71" s="174"/>
      <c r="C71" s="65" t="s">
        <v>270</v>
      </c>
      <c r="D71" s="84" t="s">
        <v>223</v>
      </c>
      <c r="E71" s="66" t="s">
        <v>148</v>
      </c>
      <c r="F71" s="66">
        <v>3</v>
      </c>
      <c r="G71" s="66" t="s">
        <v>163</v>
      </c>
      <c r="H71" s="40"/>
      <c r="I71" s="66" t="s">
        <v>148</v>
      </c>
      <c r="J71" s="80">
        <v>89</v>
      </c>
      <c r="K71" s="41">
        <f>J71</f>
        <v>89</v>
      </c>
      <c r="L71" s="171"/>
      <c r="M71" s="43"/>
      <c r="N71" s="43"/>
      <c r="O71" s="82"/>
      <c r="P71" s="82"/>
      <c r="Q71" s="43"/>
      <c r="R71" s="43"/>
      <c r="S71" s="43"/>
      <c r="T71" s="43"/>
      <c r="U71" s="43"/>
      <c r="V71" s="43"/>
      <c r="W71" s="43"/>
      <c r="X71" s="43"/>
      <c r="Y71" s="97"/>
      <c r="Z71" s="98"/>
    </row>
    <row r="72" spans="1:26" ht="32.25" customHeight="1">
      <c r="A72" s="64" t="s">
        <v>146</v>
      </c>
      <c r="B72" s="174"/>
      <c r="C72" s="65" t="s">
        <v>271</v>
      </c>
      <c r="D72" s="84" t="s">
        <v>223</v>
      </c>
      <c r="E72" s="66" t="s">
        <v>148</v>
      </c>
      <c r="F72" s="66">
        <v>3</v>
      </c>
      <c r="G72" s="66" t="s">
        <v>163</v>
      </c>
      <c r="H72" s="40"/>
      <c r="I72" s="66" t="s">
        <v>148</v>
      </c>
      <c r="J72" s="80">
        <v>90</v>
      </c>
      <c r="K72" s="41">
        <f>J72</f>
        <v>90</v>
      </c>
      <c r="L72" s="171"/>
      <c r="M72" s="43"/>
      <c r="N72" s="43"/>
      <c r="O72" s="82"/>
      <c r="P72" s="82"/>
      <c r="Q72" s="43"/>
      <c r="R72" s="43"/>
      <c r="S72" s="43"/>
      <c r="T72" s="43"/>
      <c r="U72" s="43"/>
      <c r="V72" s="43"/>
      <c r="W72" s="43"/>
      <c r="X72" s="43"/>
      <c r="Y72" s="97"/>
      <c r="Z72" s="98"/>
    </row>
    <row r="73" spans="1:26" ht="29.25" customHeight="1">
      <c r="A73" s="64" t="s">
        <v>147</v>
      </c>
      <c r="B73" s="174"/>
      <c r="C73" s="65" t="s">
        <v>272</v>
      </c>
      <c r="D73" s="84" t="s">
        <v>223</v>
      </c>
      <c r="E73" s="66" t="s">
        <v>148</v>
      </c>
      <c r="F73" s="66">
        <v>6</v>
      </c>
      <c r="G73" s="66" t="s">
        <v>169</v>
      </c>
      <c r="H73" s="40"/>
      <c r="I73" s="66" t="s">
        <v>148</v>
      </c>
      <c r="J73" s="80">
        <v>795</v>
      </c>
      <c r="K73" s="41">
        <f>J73</f>
        <v>795</v>
      </c>
      <c r="L73" s="172"/>
      <c r="M73" s="43"/>
      <c r="N73" s="43"/>
      <c r="O73" s="82"/>
      <c r="P73" s="82"/>
      <c r="Q73" s="43"/>
      <c r="R73" s="43"/>
      <c r="S73" s="43"/>
      <c r="T73" s="43"/>
      <c r="U73" s="43"/>
      <c r="V73" s="43"/>
      <c r="W73" s="43"/>
      <c r="X73" s="43"/>
      <c r="Y73" s="97"/>
      <c r="Z73" s="98"/>
    </row>
    <row r="74" spans="1:26" s="14" customFormat="1" ht="31.5" customHeight="1">
      <c r="A74" s="69"/>
      <c r="B74" s="174"/>
      <c r="C74" s="27" t="s">
        <v>199</v>
      </c>
      <c r="D74" s="84"/>
      <c r="E74" s="30">
        <f>SUM(E75:E79)</f>
        <v>69</v>
      </c>
      <c r="F74" s="30">
        <f>SUM(F75:F79)</f>
        <v>69</v>
      </c>
      <c r="G74" s="11"/>
      <c r="H74" s="11"/>
      <c r="I74" s="30">
        <f>SUM(I75:I79)</f>
        <v>17752</v>
      </c>
      <c r="J74" s="30">
        <f>SUM(J75:J79)</f>
        <v>17738</v>
      </c>
      <c r="K74" s="31">
        <f t="shared" si="0"/>
        <v>-14</v>
      </c>
      <c r="L74" s="59"/>
      <c r="M74" s="33"/>
      <c r="N74" s="33"/>
      <c r="O74" s="82"/>
      <c r="P74" s="82"/>
      <c r="Q74" s="33"/>
      <c r="R74" s="33"/>
      <c r="S74" s="33"/>
      <c r="T74" s="33"/>
      <c r="U74" s="33"/>
      <c r="V74" s="33"/>
      <c r="W74" s="33"/>
      <c r="X74" s="33"/>
      <c r="Y74" s="97"/>
      <c r="Z74" s="98"/>
    </row>
    <row r="75" spans="1:26" ht="45.75" customHeight="1">
      <c r="A75" s="35" t="s">
        <v>63</v>
      </c>
      <c r="B75" s="174"/>
      <c r="C75" s="70" t="s">
        <v>273</v>
      </c>
      <c r="D75" s="84" t="s">
        <v>223</v>
      </c>
      <c r="E75" s="66">
        <v>31</v>
      </c>
      <c r="F75" s="66">
        <v>31</v>
      </c>
      <c r="G75" s="84" t="s">
        <v>170</v>
      </c>
      <c r="H75" s="40"/>
      <c r="I75" s="16">
        <v>1719</v>
      </c>
      <c r="J75" s="56">
        <v>1705</v>
      </c>
      <c r="K75" s="41">
        <f t="shared" si="0"/>
        <v>-14</v>
      </c>
      <c r="L75" s="59" t="s">
        <v>125</v>
      </c>
      <c r="M75" s="43"/>
      <c r="N75" s="43"/>
      <c r="O75" s="82"/>
      <c r="P75" s="82"/>
      <c r="Q75" s="43"/>
      <c r="R75" s="43"/>
      <c r="S75" s="43"/>
      <c r="T75" s="43"/>
      <c r="U75" s="43"/>
      <c r="V75" s="43"/>
      <c r="W75" s="43"/>
      <c r="X75" s="43"/>
      <c r="Y75" s="97"/>
      <c r="Z75" s="98"/>
    </row>
    <row r="76" spans="1:26" ht="20.25" customHeight="1">
      <c r="A76" s="35" t="s">
        <v>64</v>
      </c>
      <c r="B76" s="174"/>
      <c r="C76" s="70" t="s">
        <v>274</v>
      </c>
      <c r="D76" s="84" t="s">
        <v>223</v>
      </c>
      <c r="E76" s="66">
        <v>1</v>
      </c>
      <c r="F76" s="66">
        <v>1</v>
      </c>
      <c r="G76" s="84" t="s">
        <v>126</v>
      </c>
      <c r="H76" s="40"/>
      <c r="I76" s="16">
        <v>160</v>
      </c>
      <c r="J76" s="56">
        <v>160</v>
      </c>
      <c r="K76" s="41">
        <f t="shared" si="0"/>
        <v>0</v>
      </c>
      <c r="L76" s="59"/>
      <c r="M76" s="43"/>
      <c r="N76" s="43"/>
      <c r="O76" s="82"/>
      <c r="P76" s="82"/>
      <c r="Q76" s="43"/>
      <c r="R76" s="43"/>
      <c r="S76" s="43"/>
      <c r="T76" s="43"/>
      <c r="U76" s="43"/>
      <c r="V76" s="43"/>
      <c r="W76" s="43"/>
      <c r="X76" s="43"/>
      <c r="Y76" s="97"/>
      <c r="Z76" s="98"/>
    </row>
    <row r="77" spans="1:26" ht="30.75" customHeight="1">
      <c r="A77" s="35" t="s">
        <v>65</v>
      </c>
      <c r="B77" s="174"/>
      <c r="C77" s="51" t="s">
        <v>275</v>
      </c>
      <c r="D77" s="84" t="s">
        <v>223</v>
      </c>
      <c r="E77" s="66">
        <v>35</v>
      </c>
      <c r="F77" s="66">
        <v>35</v>
      </c>
      <c r="G77" s="84" t="s">
        <v>128</v>
      </c>
      <c r="H77" s="40"/>
      <c r="I77" s="16">
        <v>11882</v>
      </c>
      <c r="J77" s="58">
        <v>11882</v>
      </c>
      <c r="K77" s="41">
        <f t="shared" si="0"/>
        <v>0</v>
      </c>
      <c r="L77" s="57"/>
      <c r="M77" s="43"/>
      <c r="N77" s="43"/>
      <c r="O77" s="82"/>
      <c r="P77" s="82"/>
      <c r="Q77" s="43"/>
      <c r="R77" s="43"/>
      <c r="S77" s="43"/>
      <c r="T77" s="43"/>
      <c r="U77" s="43"/>
      <c r="V77" s="43"/>
      <c r="W77" s="43"/>
      <c r="X77" s="43"/>
      <c r="Y77" s="97"/>
      <c r="Z77" s="98"/>
    </row>
    <row r="78" spans="1:26" ht="30" customHeight="1">
      <c r="A78" s="35" t="s">
        <v>66</v>
      </c>
      <c r="B78" s="174"/>
      <c r="C78" s="51" t="s">
        <v>149</v>
      </c>
      <c r="D78" s="84" t="s">
        <v>223</v>
      </c>
      <c r="E78" s="66">
        <v>1</v>
      </c>
      <c r="F78" s="66">
        <v>1</v>
      </c>
      <c r="G78" s="84" t="s">
        <v>171</v>
      </c>
      <c r="H78" s="40"/>
      <c r="I78" s="16">
        <v>860</v>
      </c>
      <c r="J78" s="58">
        <v>860</v>
      </c>
      <c r="K78" s="41">
        <f t="shared" si="0"/>
        <v>0</v>
      </c>
      <c r="L78" s="57"/>
      <c r="M78" s="43"/>
      <c r="N78" s="43"/>
      <c r="O78" s="82"/>
      <c r="P78" s="82"/>
      <c r="Q78" s="43"/>
      <c r="R78" s="43"/>
      <c r="S78" s="43"/>
      <c r="T78" s="43"/>
      <c r="U78" s="43"/>
      <c r="V78" s="43"/>
      <c r="W78" s="43"/>
      <c r="X78" s="43"/>
      <c r="Y78" s="97"/>
      <c r="Z78" s="98"/>
    </row>
    <row r="79" spans="1:26" ht="59.25" customHeight="1">
      <c r="A79" s="35" t="s">
        <v>77</v>
      </c>
      <c r="B79" s="174"/>
      <c r="C79" s="70" t="s">
        <v>276</v>
      </c>
      <c r="D79" s="84" t="s">
        <v>223</v>
      </c>
      <c r="E79" s="66">
        <v>1</v>
      </c>
      <c r="F79" s="66">
        <v>1</v>
      </c>
      <c r="G79" s="84" t="s">
        <v>162</v>
      </c>
      <c r="H79" s="40"/>
      <c r="I79" s="16">
        <v>3131</v>
      </c>
      <c r="J79" s="58">
        <v>3131</v>
      </c>
      <c r="K79" s="41">
        <f t="shared" si="0"/>
        <v>0</v>
      </c>
      <c r="L79" s="59"/>
      <c r="M79" s="43"/>
      <c r="N79" s="43"/>
      <c r="O79" s="82"/>
      <c r="P79" s="82"/>
      <c r="Q79" s="43"/>
      <c r="R79" s="43"/>
      <c r="S79" s="43"/>
      <c r="T79" s="43"/>
      <c r="U79" s="43"/>
      <c r="V79" s="43"/>
      <c r="W79" s="43"/>
      <c r="X79" s="43"/>
      <c r="Y79" s="97"/>
      <c r="Z79" s="98"/>
    </row>
    <row r="80" spans="1:26" s="14" customFormat="1" ht="30.75" customHeight="1">
      <c r="A80" s="69"/>
      <c r="B80" s="175"/>
      <c r="C80" s="27" t="s">
        <v>200</v>
      </c>
      <c r="D80" s="84"/>
      <c r="E80" s="71">
        <f>SUM(E81:E93)</f>
        <v>19</v>
      </c>
      <c r="F80" s="71">
        <f>SUM(F81:F93)</f>
        <v>20</v>
      </c>
      <c r="G80" s="11"/>
      <c r="H80" s="11"/>
      <c r="I80" s="30">
        <f>SUM(I81:I92)</f>
        <v>108564</v>
      </c>
      <c r="J80" s="30">
        <f>SUM(J81:J93)</f>
        <v>110916</v>
      </c>
      <c r="K80" s="31">
        <f t="shared" si="0"/>
        <v>2352</v>
      </c>
      <c r="L80" s="28"/>
      <c r="M80" s="33"/>
      <c r="N80" s="33"/>
      <c r="O80" s="82"/>
      <c r="P80" s="82"/>
      <c r="Q80" s="33"/>
      <c r="R80" s="33"/>
      <c r="S80" s="33"/>
      <c r="T80" s="33"/>
      <c r="U80" s="33"/>
      <c r="V80" s="33"/>
      <c r="W80" s="33"/>
      <c r="X80" s="33"/>
      <c r="Y80" s="97"/>
      <c r="Z80" s="98"/>
    </row>
    <row r="81" spans="1:26" ht="18" customHeight="1">
      <c r="A81" s="35" t="s">
        <v>68</v>
      </c>
      <c r="B81" s="173" t="s">
        <v>131</v>
      </c>
      <c r="C81" s="55" t="s">
        <v>277</v>
      </c>
      <c r="D81" s="84" t="s">
        <v>223</v>
      </c>
      <c r="E81" s="66">
        <v>1</v>
      </c>
      <c r="F81" s="66">
        <v>1</v>
      </c>
      <c r="G81" s="84" t="s">
        <v>172</v>
      </c>
      <c r="H81" s="40"/>
      <c r="I81" s="22">
        <v>5029</v>
      </c>
      <c r="J81" s="17">
        <v>5029</v>
      </c>
      <c r="K81" s="41">
        <f t="shared" si="0"/>
        <v>0</v>
      </c>
      <c r="L81" s="57"/>
      <c r="M81" s="43"/>
      <c r="N81" s="43"/>
      <c r="O81" s="82"/>
      <c r="P81" s="82"/>
      <c r="Q81" s="43"/>
      <c r="R81" s="43"/>
      <c r="S81" s="43"/>
      <c r="T81" s="43"/>
      <c r="U81" s="43"/>
      <c r="V81" s="43"/>
      <c r="W81" s="43"/>
      <c r="X81" s="43"/>
      <c r="Y81" s="97"/>
      <c r="Z81" s="98"/>
    </row>
    <row r="82" spans="1:26" ht="17.25" customHeight="1">
      <c r="A82" s="35" t="s">
        <v>69</v>
      </c>
      <c r="B82" s="174"/>
      <c r="C82" s="55" t="s">
        <v>278</v>
      </c>
      <c r="D82" s="84" t="s">
        <v>223</v>
      </c>
      <c r="E82" s="66">
        <v>1</v>
      </c>
      <c r="F82" s="66">
        <v>1</v>
      </c>
      <c r="G82" s="84" t="s">
        <v>172</v>
      </c>
      <c r="H82" s="40"/>
      <c r="I82" s="22">
        <v>4754</v>
      </c>
      <c r="J82" s="17">
        <v>4754</v>
      </c>
      <c r="K82" s="41">
        <f aca="true" t="shared" si="1" ref="K82:K105">J82-I82</f>
        <v>0</v>
      </c>
      <c r="L82" s="57"/>
      <c r="M82" s="43"/>
      <c r="N82" s="43"/>
      <c r="O82" s="82"/>
      <c r="P82" s="82"/>
      <c r="Q82" s="43"/>
      <c r="R82" s="43"/>
      <c r="S82" s="43"/>
      <c r="T82" s="43"/>
      <c r="U82" s="43"/>
      <c r="V82" s="43"/>
      <c r="W82" s="43"/>
      <c r="X82" s="43"/>
      <c r="Y82" s="97"/>
      <c r="Z82" s="98"/>
    </row>
    <row r="83" spans="1:26" ht="17.25" customHeight="1">
      <c r="A83" s="35" t="s">
        <v>70</v>
      </c>
      <c r="B83" s="174"/>
      <c r="C83" s="55" t="s">
        <v>279</v>
      </c>
      <c r="D83" s="84" t="s">
        <v>223</v>
      </c>
      <c r="E83" s="66">
        <v>1</v>
      </c>
      <c r="F83" s="66">
        <v>1</v>
      </c>
      <c r="G83" s="84" t="s">
        <v>172</v>
      </c>
      <c r="H83" s="40"/>
      <c r="I83" s="22">
        <v>8574</v>
      </c>
      <c r="J83" s="17">
        <v>8574</v>
      </c>
      <c r="K83" s="41">
        <f t="shared" si="1"/>
        <v>0</v>
      </c>
      <c r="L83" s="57"/>
      <c r="M83" s="43"/>
      <c r="N83" s="43"/>
      <c r="O83" s="82"/>
      <c r="P83" s="82"/>
      <c r="Q83" s="43"/>
      <c r="R83" s="43"/>
      <c r="S83" s="43"/>
      <c r="T83" s="43"/>
      <c r="U83" s="43"/>
      <c r="V83" s="43"/>
      <c r="W83" s="43"/>
      <c r="X83" s="43"/>
      <c r="Y83" s="97"/>
      <c r="Z83" s="98"/>
    </row>
    <row r="84" spans="1:26" ht="29.25" customHeight="1">
      <c r="A84" s="35" t="s">
        <v>71</v>
      </c>
      <c r="B84" s="174"/>
      <c r="C84" s="55" t="s">
        <v>280</v>
      </c>
      <c r="D84" s="84" t="s">
        <v>223</v>
      </c>
      <c r="E84" s="66">
        <v>3</v>
      </c>
      <c r="F84" s="66">
        <v>3</v>
      </c>
      <c r="G84" s="84" t="s">
        <v>173</v>
      </c>
      <c r="H84" s="40"/>
      <c r="I84" s="22">
        <v>2545</v>
      </c>
      <c r="J84" s="58">
        <v>2545</v>
      </c>
      <c r="K84" s="41">
        <f t="shared" si="1"/>
        <v>0</v>
      </c>
      <c r="L84" s="57"/>
      <c r="M84" s="43"/>
      <c r="N84" s="43"/>
      <c r="O84" s="82"/>
      <c r="P84" s="82"/>
      <c r="Q84" s="43"/>
      <c r="R84" s="43"/>
      <c r="S84" s="43"/>
      <c r="T84" s="43"/>
      <c r="U84" s="43"/>
      <c r="V84" s="43"/>
      <c r="W84" s="43"/>
      <c r="X84" s="43"/>
      <c r="Y84" s="97"/>
      <c r="Z84" s="98"/>
    </row>
    <row r="85" spans="1:26" ht="27.75" customHeight="1">
      <c r="A85" s="35" t="s">
        <v>78</v>
      </c>
      <c r="B85" s="174"/>
      <c r="C85" s="55" t="s">
        <v>281</v>
      </c>
      <c r="D85" s="84" t="s">
        <v>223</v>
      </c>
      <c r="E85" s="66">
        <v>1</v>
      </c>
      <c r="F85" s="66">
        <v>1</v>
      </c>
      <c r="G85" s="84" t="s">
        <v>173</v>
      </c>
      <c r="H85" s="40"/>
      <c r="I85" s="22">
        <v>693</v>
      </c>
      <c r="J85" s="58">
        <v>693</v>
      </c>
      <c r="K85" s="41">
        <f t="shared" si="1"/>
        <v>0</v>
      </c>
      <c r="L85" s="57"/>
      <c r="M85" s="43"/>
      <c r="N85" s="43"/>
      <c r="O85" s="82"/>
      <c r="P85" s="82"/>
      <c r="Q85" s="43"/>
      <c r="R85" s="43"/>
      <c r="S85" s="43"/>
      <c r="T85" s="43"/>
      <c r="U85" s="43"/>
      <c r="V85" s="43"/>
      <c r="W85" s="43"/>
      <c r="X85" s="43"/>
      <c r="Y85" s="97"/>
      <c r="Z85" s="98"/>
    </row>
    <row r="86" spans="1:26" ht="45.75" customHeight="1">
      <c r="A86" s="35" t="s">
        <v>79</v>
      </c>
      <c r="B86" s="174"/>
      <c r="C86" s="55" t="s">
        <v>285</v>
      </c>
      <c r="D86" s="84" t="s">
        <v>223</v>
      </c>
      <c r="E86" s="66">
        <v>4</v>
      </c>
      <c r="F86" s="66">
        <v>4</v>
      </c>
      <c r="G86" s="84" t="s">
        <v>159</v>
      </c>
      <c r="H86" s="40"/>
      <c r="I86" s="22">
        <v>17400</v>
      </c>
      <c r="J86" s="58">
        <v>17400</v>
      </c>
      <c r="K86" s="41">
        <f t="shared" si="1"/>
        <v>0</v>
      </c>
      <c r="L86" s="57"/>
      <c r="M86" s="43"/>
      <c r="N86" s="43"/>
      <c r="O86" s="82"/>
      <c r="P86" s="82"/>
      <c r="Q86" s="43"/>
      <c r="R86" s="43"/>
      <c r="S86" s="43"/>
      <c r="T86" s="43"/>
      <c r="U86" s="43"/>
      <c r="V86" s="43"/>
      <c r="W86" s="43"/>
      <c r="X86" s="43"/>
      <c r="Y86" s="97"/>
      <c r="Z86" s="98"/>
    </row>
    <row r="87" spans="1:26" ht="29.25" customHeight="1">
      <c r="A87" s="35" t="s">
        <v>80</v>
      </c>
      <c r="B87" s="174"/>
      <c r="C87" s="55" t="s">
        <v>282</v>
      </c>
      <c r="D87" s="84" t="s">
        <v>223</v>
      </c>
      <c r="E87" s="66">
        <v>2</v>
      </c>
      <c r="F87" s="66">
        <v>2</v>
      </c>
      <c r="G87" s="84" t="s">
        <v>155</v>
      </c>
      <c r="H87" s="40"/>
      <c r="I87" s="22">
        <v>21429</v>
      </c>
      <c r="J87" s="58">
        <v>21429</v>
      </c>
      <c r="K87" s="41">
        <f t="shared" si="1"/>
        <v>0</v>
      </c>
      <c r="L87" s="57"/>
      <c r="M87" s="43"/>
      <c r="N87" s="43"/>
      <c r="O87" s="82"/>
      <c r="P87" s="82"/>
      <c r="Q87" s="43"/>
      <c r="R87" s="43"/>
      <c r="S87" s="43"/>
      <c r="T87" s="43"/>
      <c r="U87" s="43"/>
      <c r="V87" s="43"/>
      <c r="W87" s="43"/>
      <c r="X87" s="43"/>
      <c r="Y87" s="97"/>
      <c r="Z87" s="98"/>
    </row>
    <row r="88" spans="1:26" ht="47.25" customHeight="1">
      <c r="A88" s="35" t="s">
        <v>81</v>
      </c>
      <c r="B88" s="174"/>
      <c r="C88" s="55" t="s">
        <v>283</v>
      </c>
      <c r="D88" s="84" t="s">
        <v>223</v>
      </c>
      <c r="E88" s="66">
        <v>1</v>
      </c>
      <c r="F88" s="66">
        <v>1</v>
      </c>
      <c r="G88" s="84" t="s">
        <v>168</v>
      </c>
      <c r="H88" s="40"/>
      <c r="I88" s="22">
        <v>7629</v>
      </c>
      <c r="J88" s="58">
        <v>5700</v>
      </c>
      <c r="K88" s="41">
        <f t="shared" si="1"/>
        <v>-1929</v>
      </c>
      <c r="L88" s="59" t="s">
        <v>125</v>
      </c>
      <c r="M88" s="43"/>
      <c r="N88" s="43"/>
      <c r="O88" s="82"/>
      <c r="P88" s="82"/>
      <c r="Q88" s="43"/>
      <c r="R88" s="43"/>
      <c r="S88" s="43"/>
      <c r="T88" s="43"/>
      <c r="U88" s="43"/>
      <c r="V88" s="43"/>
      <c r="W88" s="43"/>
      <c r="X88" s="43"/>
      <c r="Y88" s="97"/>
      <c r="Z88" s="98"/>
    </row>
    <row r="89" spans="1:26" ht="29.25" customHeight="1">
      <c r="A89" s="35" t="s">
        <v>82</v>
      </c>
      <c r="B89" s="174"/>
      <c r="C89" s="55" t="s">
        <v>284</v>
      </c>
      <c r="D89" s="84" t="s">
        <v>223</v>
      </c>
      <c r="E89" s="66">
        <v>1</v>
      </c>
      <c r="F89" s="66">
        <v>1</v>
      </c>
      <c r="G89" s="84" t="s">
        <v>174</v>
      </c>
      <c r="H89" s="40"/>
      <c r="I89" s="16">
        <v>6500</v>
      </c>
      <c r="J89" s="58">
        <v>6500</v>
      </c>
      <c r="K89" s="41">
        <f t="shared" si="1"/>
        <v>0</v>
      </c>
      <c r="L89" s="59"/>
      <c r="M89" s="43"/>
      <c r="N89" s="43"/>
      <c r="O89" s="82"/>
      <c r="P89" s="82"/>
      <c r="Q89" s="43"/>
      <c r="R89" s="43"/>
      <c r="S89" s="43"/>
      <c r="T89" s="43"/>
      <c r="U89" s="43"/>
      <c r="V89" s="43"/>
      <c r="W89" s="43"/>
      <c r="X89" s="43"/>
      <c r="Y89" s="97"/>
      <c r="Z89" s="98"/>
    </row>
    <row r="90" spans="1:26" ht="28.5" customHeight="1">
      <c r="A90" s="35" t="s">
        <v>150</v>
      </c>
      <c r="B90" s="174"/>
      <c r="C90" s="55" t="s">
        <v>286</v>
      </c>
      <c r="D90" s="84" t="s">
        <v>223</v>
      </c>
      <c r="E90" s="66">
        <v>1</v>
      </c>
      <c r="F90" s="66">
        <v>1</v>
      </c>
      <c r="G90" s="84" t="s">
        <v>175</v>
      </c>
      <c r="H90" s="40"/>
      <c r="I90" s="16">
        <v>14732</v>
      </c>
      <c r="J90" s="58">
        <v>14732</v>
      </c>
      <c r="K90" s="41">
        <f t="shared" si="1"/>
        <v>0</v>
      </c>
      <c r="L90" s="59"/>
      <c r="M90" s="43"/>
      <c r="N90" s="43"/>
      <c r="O90" s="82"/>
      <c r="P90" s="82"/>
      <c r="Q90" s="43"/>
      <c r="R90" s="43"/>
      <c r="S90" s="43"/>
      <c r="T90" s="43"/>
      <c r="U90" s="43"/>
      <c r="V90" s="43"/>
      <c r="W90" s="43"/>
      <c r="X90" s="43"/>
      <c r="Y90" s="97"/>
      <c r="Z90" s="98"/>
    </row>
    <row r="91" spans="1:26" ht="45" customHeight="1">
      <c r="A91" s="35" t="s">
        <v>151</v>
      </c>
      <c r="B91" s="174"/>
      <c r="C91" s="55" t="s">
        <v>287</v>
      </c>
      <c r="D91" s="84" t="s">
        <v>223</v>
      </c>
      <c r="E91" s="66">
        <v>2</v>
      </c>
      <c r="F91" s="66">
        <v>2</v>
      </c>
      <c r="G91" s="84" t="s">
        <v>155</v>
      </c>
      <c r="H91" s="40"/>
      <c r="I91" s="16">
        <v>14100</v>
      </c>
      <c r="J91" s="58">
        <v>14100</v>
      </c>
      <c r="K91" s="41">
        <f t="shared" si="1"/>
        <v>0</v>
      </c>
      <c r="L91" s="59"/>
      <c r="M91" s="43"/>
      <c r="N91" s="43"/>
      <c r="O91" s="82"/>
      <c r="P91" s="82"/>
      <c r="Q91" s="43"/>
      <c r="R91" s="43"/>
      <c r="S91" s="43"/>
      <c r="T91" s="43"/>
      <c r="U91" s="43"/>
      <c r="V91" s="43"/>
      <c r="W91" s="43"/>
      <c r="X91" s="43"/>
      <c r="Y91" s="97"/>
      <c r="Z91" s="98"/>
    </row>
    <row r="92" spans="1:26" ht="21" customHeight="1">
      <c r="A92" s="35" t="s">
        <v>152</v>
      </c>
      <c r="B92" s="174"/>
      <c r="C92" s="55" t="s">
        <v>288</v>
      </c>
      <c r="D92" s="84" t="s">
        <v>223</v>
      </c>
      <c r="E92" s="66">
        <v>1</v>
      </c>
      <c r="F92" s="66">
        <v>1</v>
      </c>
      <c r="G92" s="84" t="s">
        <v>169</v>
      </c>
      <c r="H92" s="40"/>
      <c r="I92" s="16">
        <v>5179</v>
      </c>
      <c r="J92" s="58">
        <v>5179</v>
      </c>
      <c r="K92" s="41">
        <f t="shared" si="1"/>
        <v>0</v>
      </c>
      <c r="L92" s="59"/>
      <c r="M92" s="43"/>
      <c r="N92" s="43"/>
      <c r="O92" s="82"/>
      <c r="P92" s="82"/>
      <c r="Q92" s="43"/>
      <c r="R92" s="43"/>
      <c r="S92" s="43"/>
      <c r="T92" s="43"/>
      <c r="U92" s="43"/>
      <c r="V92" s="43"/>
      <c r="W92" s="43"/>
      <c r="X92" s="43"/>
      <c r="Y92" s="97"/>
      <c r="Z92" s="98"/>
    </row>
    <row r="93" spans="1:26" ht="44.25" customHeight="1">
      <c r="A93" s="35" t="s">
        <v>153</v>
      </c>
      <c r="B93" s="174"/>
      <c r="C93" s="55" t="s">
        <v>154</v>
      </c>
      <c r="D93" s="84" t="s">
        <v>223</v>
      </c>
      <c r="E93" s="66" t="s">
        <v>148</v>
      </c>
      <c r="F93" s="66">
        <v>1</v>
      </c>
      <c r="G93" s="84" t="s">
        <v>176</v>
      </c>
      <c r="H93" s="40"/>
      <c r="I93" s="66" t="s">
        <v>148</v>
      </c>
      <c r="J93" s="58">
        <v>4281</v>
      </c>
      <c r="K93" s="41">
        <f>J93</f>
        <v>4281</v>
      </c>
      <c r="L93" s="59" t="s">
        <v>180</v>
      </c>
      <c r="M93" s="43"/>
      <c r="N93" s="43"/>
      <c r="O93" s="82"/>
      <c r="P93" s="82"/>
      <c r="Q93" s="43"/>
      <c r="R93" s="43"/>
      <c r="S93" s="43"/>
      <c r="T93" s="43"/>
      <c r="U93" s="43"/>
      <c r="V93" s="43"/>
      <c r="W93" s="43"/>
      <c r="X93" s="43"/>
      <c r="Y93" s="97"/>
      <c r="Z93" s="98"/>
    </row>
    <row r="94" spans="1:26" ht="30" customHeight="1">
      <c r="A94" s="40"/>
      <c r="B94" s="174"/>
      <c r="C94" s="27" t="s">
        <v>201</v>
      </c>
      <c r="D94" s="84"/>
      <c r="E94" s="30">
        <f>SUM(E95:E104)</f>
        <v>53</v>
      </c>
      <c r="F94" s="30">
        <f>SUM(F95:F104)</f>
        <v>55</v>
      </c>
      <c r="G94" s="84"/>
      <c r="H94" s="40"/>
      <c r="I94" s="30">
        <f>SUM(I95:I104)</f>
        <v>1778</v>
      </c>
      <c r="J94" s="30">
        <f>SUM(J95:J104)</f>
        <v>1890</v>
      </c>
      <c r="K94" s="31">
        <f t="shared" si="1"/>
        <v>112</v>
      </c>
      <c r="L94" s="40"/>
      <c r="M94" s="43"/>
      <c r="N94" s="43"/>
      <c r="O94" s="82"/>
      <c r="P94" s="82"/>
      <c r="Q94" s="43"/>
      <c r="R94" s="43"/>
      <c r="S94" s="43"/>
      <c r="T94" s="43"/>
      <c r="U94" s="43"/>
      <c r="V94" s="43"/>
      <c r="W94" s="43"/>
      <c r="X94" s="43"/>
      <c r="Y94" s="97"/>
      <c r="Z94" s="98"/>
    </row>
    <row r="95" spans="1:26" ht="21" customHeight="1">
      <c r="A95" s="35" t="s">
        <v>83</v>
      </c>
      <c r="B95" s="174"/>
      <c r="C95" s="51" t="s">
        <v>289</v>
      </c>
      <c r="D95" s="84" t="s">
        <v>223</v>
      </c>
      <c r="E95" s="72">
        <v>5</v>
      </c>
      <c r="F95" s="58">
        <v>5</v>
      </c>
      <c r="G95" s="84" t="s">
        <v>177</v>
      </c>
      <c r="H95" s="40"/>
      <c r="I95" s="23">
        <v>335</v>
      </c>
      <c r="J95" s="58">
        <v>335</v>
      </c>
      <c r="K95" s="41">
        <f t="shared" si="1"/>
        <v>0</v>
      </c>
      <c r="L95" s="57"/>
      <c r="M95" s="43"/>
      <c r="N95" s="43"/>
      <c r="O95" s="82"/>
      <c r="P95" s="82"/>
      <c r="Q95" s="43"/>
      <c r="R95" s="43"/>
      <c r="S95" s="43"/>
      <c r="T95" s="43"/>
      <c r="U95" s="43"/>
      <c r="V95" s="43"/>
      <c r="W95" s="43"/>
      <c r="X95" s="43"/>
      <c r="Y95" s="97"/>
      <c r="Z95" s="98"/>
    </row>
    <row r="96" spans="1:26" ht="31.5" customHeight="1">
      <c r="A96" s="35" t="s">
        <v>84</v>
      </c>
      <c r="B96" s="174"/>
      <c r="C96" s="51" t="s">
        <v>290</v>
      </c>
      <c r="D96" s="84" t="s">
        <v>223</v>
      </c>
      <c r="E96" s="72">
        <v>10</v>
      </c>
      <c r="F96" s="58">
        <v>10</v>
      </c>
      <c r="G96" s="84" t="s">
        <v>178</v>
      </c>
      <c r="H96" s="40"/>
      <c r="I96" s="23">
        <v>120</v>
      </c>
      <c r="J96" s="58">
        <v>120</v>
      </c>
      <c r="K96" s="41">
        <f t="shared" si="1"/>
        <v>0</v>
      </c>
      <c r="L96" s="57"/>
      <c r="M96" s="43"/>
      <c r="N96" s="43"/>
      <c r="O96" s="82"/>
      <c r="P96" s="82"/>
      <c r="Q96" s="43"/>
      <c r="R96" s="43"/>
      <c r="S96" s="43"/>
      <c r="T96" s="43"/>
      <c r="U96" s="43"/>
      <c r="V96" s="43"/>
      <c r="W96" s="43"/>
      <c r="X96" s="43"/>
      <c r="Y96" s="97"/>
      <c r="Z96" s="98"/>
    </row>
    <row r="97" spans="1:26" ht="30" customHeight="1">
      <c r="A97" s="35" t="s">
        <v>85</v>
      </c>
      <c r="B97" s="174"/>
      <c r="C97" s="51" t="s">
        <v>291</v>
      </c>
      <c r="D97" s="84" t="s">
        <v>223</v>
      </c>
      <c r="E97" s="72">
        <v>3</v>
      </c>
      <c r="F97" s="58">
        <v>3</v>
      </c>
      <c r="G97" s="84" t="s">
        <v>202</v>
      </c>
      <c r="H97" s="40"/>
      <c r="I97" s="23">
        <v>750</v>
      </c>
      <c r="J97" s="58">
        <v>750</v>
      </c>
      <c r="K97" s="41">
        <f t="shared" si="1"/>
        <v>0</v>
      </c>
      <c r="L97" s="57"/>
      <c r="M97" s="43"/>
      <c r="N97" s="43"/>
      <c r="O97" s="82"/>
      <c r="P97" s="82"/>
      <c r="Q97" s="43"/>
      <c r="R97" s="43"/>
      <c r="S97" s="43"/>
      <c r="T97" s="43"/>
      <c r="U97" s="43"/>
      <c r="V97" s="43"/>
      <c r="W97" s="43"/>
      <c r="X97" s="43"/>
      <c r="Y97" s="97"/>
      <c r="Z97" s="98"/>
    </row>
    <row r="98" spans="1:26" ht="15" customHeight="1">
      <c r="A98" s="35" t="s">
        <v>86</v>
      </c>
      <c r="B98" s="174"/>
      <c r="C98" s="51" t="s">
        <v>292</v>
      </c>
      <c r="D98" s="84" t="s">
        <v>223</v>
      </c>
      <c r="E98" s="72">
        <v>1</v>
      </c>
      <c r="F98" s="58">
        <v>1</v>
      </c>
      <c r="G98" s="84" t="s">
        <v>127</v>
      </c>
      <c r="H98" s="40"/>
      <c r="I98" s="23">
        <v>69</v>
      </c>
      <c r="J98" s="58">
        <v>69</v>
      </c>
      <c r="K98" s="41">
        <f t="shared" si="1"/>
        <v>0</v>
      </c>
      <c r="L98" s="57"/>
      <c r="M98" s="43"/>
      <c r="N98" s="43"/>
      <c r="O98" s="82"/>
      <c r="P98" s="82"/>
      <c r="Q98" s="43"/>
      <c r="R98" s="43"/>
      <c r="S98" s="43"/>
      <c r="T98" s="43"/>
      <c r="U98" s="43"/>
      <c r="V98" s="43"/>
      <c r="W98" s="43"/>
      <c r="X98" s="43"/>
      <c r="Y98" s="97"/>
      <c r="Z98" s="98"/>
    </row>
    <row r="99" spans="1:26" ht="45.75" customHeight="1">
      <c r="A99" s="35" t="s">
        <v>87</v>
      </c>
      <c r="B99" s="174"/>
      <c r="C99" s="51" t="s">
        <v>293</v>
      </c>
      <c r="D99" s="84" t="s">
        <v>223</v>
      </c>
      <c r="E99" s="72">
        <v>2</v>
      </c>
      <c r="F99" s="58">
        <v>2</v>
      </c>
      <c r="G99" s="84" t="s">
        <v>179</v>
      </c>
      <c r="H99" s="40"/>
      <c r="I99" s="23">
        <v>115</v>
      </c>
      <c r="J99" s="58">
        <v>115</v>
      </c>
      <c r="K99" s="41">
        <f t="shared" si="1"/>
        <v>0</v>
      </c>
      <c r="L99" s="57"/>
      <c r="M99" s="43"/>
      <c r="N99" s="43"/>
      <c r="O99" s="82"/>
      <c r="P99" s="82"/>
      <c r="Q99" s="43"/>
      <c r="R99" s="43"/>
      <c r="S99" s="43"/>
      <c r="T99" s="43"/>
      <c r="U99" s="43"/>
      <c r="V99" s="43"/>
      <c r="W99" s="43"/>
      <c r="X99" s="43"/>
      <c r="Y99" s="97"/>
      <c r="Z99" s="98"/>
    </row>
    <row r="100" spans="1:26" ht="17.25" customHeight="1">
      <c r="A100" s="35" t="s">
        <v>88</v>
      </c>
      <c r="B100" s="174"/>
      <c r="C100" s="51" t="s">
        <v>294</v>
      </c>
      <c r="D100" s="84" t="s">
        <v>223</v>
      </c>
      <c r="E100" s="72">
        <v>1</v>
      </c>
      <c r="F100" s="58">
        <v>1</v>
      </c>
      <c r="G100" s="84" t="s">
        <v>179</v>
      </c>
      <c r="H100" s="40"/>
      <c r="I100" s="23">
        <v>72</v>
      </c>
      <c r="J100" s="58">
        <v>72</v>
      </c>
      <c r="K100" s="41">
        <f t="shared" si="1"/>
        <v>0</v>
      </c>
      <c r="L100" s="57"/>
      <c r="M100" s="43"/>
      <c r="N100" s="43"/>
      <c r="O100" s="82"/>
      <c r="P100" s="82"/>
      <c r="Q100" s="43"/>
      <c r="R100" s="43"/>
      <c r="S100" s="43"/>
      <c r="T100" s="43"/>
      <c r="U100" s="43"/>
      <c r="V100" s="43"/>
      <c r="W100" s="43"/>
      <c r="X100" s="43"/>
      <c r="Y100" s="97"/>
      <c r="Z100" s="98"/>
    </row>
    <row r="101" spans="1:26" ht="21" customHeight="1">
      <c r="A101" s="35" t="s">
        <v>89</v>
      </c>
      <c r="B101" s="174"/>
      <c r="C101" s="51" t="s">
        <v>295</v>
      </c>
      <c r="D101" s="84" t="s">
        <v>223</v>
      </c>
      <c r="E101" s="72">
        <v>14</v>
      </c>
      <c r="F101" s="58">
        <v>14</v>
      </c>
      <c r="G101" s="84" t="s">
        <v>161</v>
      </c>
      <c r="H101" s="40"/>
      <c r="I101" s="23">
        <v>79</v>
      </c>
      <c r="J101" s="58">
        <v>79</v>
      </c>
      <c r="K101" s="41">
        <f t="shared" si="1"/>
        <v>0</v>
      </c>
      <c r="L101" s="57"/>
      <c r="M101" s="43"/>
      <c r="N101" s="43"/>
      <c r="O101" s="82"/>
      <c r="P101" s="82"/>
      <c r="Q101" s="43"/>
      <c r="R101" s="43"/>
      <c r="S101" s="43"/>
      <c r="T101" s="43"/>
      <c r="U101" s="43"/>
      <c r="V101" s="43"/>
      <c r="W101" s="43"/>
      <c r="X101" s="43"/>
      <c r="Y101" s="97"/>
      <c r="Z101" s="98"/>
    </row>
    <row r="102" spans="1:26" ht="21" customHeight="1">
      <c r="A102" s="35" t="s">
        <v>90</v>
      </c>
      <c r="B102" s="174"/>
      <c r="C102" s="51" t="s">
        <v>296</v>
      </c>
      <c r="D102" s="84" t="s">
        <v>223</v>
      </c>
      <c r="E102" s="72">
        <v>5</v>
      </c>
      <c r="F102" s="58">
        <v>5</v>
      </c>
      <c r="G102" s="84" t="s">
        <v>161</v>
      </c>
      <c r="H102" s="40"/>
      <c r="I102" s="23">
        <v>59</v>
      </c>
      <c r="J102" s="58">
        <v>59</v>
      </c>
      <c r="K102" s="41">
        <f t="shared" si="1"/>
        <v>0</v>
      </c>
      <c r="L102" s="57"/>
      <c r="M102" s="43"/>
      <c r="N102" s="43"/>
      <c r="O102" s="82"/>
      <c r="P102" s="82"/>
      <c r="Q102" s="43"/>
      <c r="R102" s="43"/>
      <c r="S102" s="43"/>
      <c r="T102" s="43"/>
      <c r="U102" s="43"/>
      <c r="V102" s="43"/>
      <c r="W102" s="43"/>
      <c r="X102" s="43"/>
      <c r="Y102" s="97"/>
      <c r="Z102" s="98"/>
    </row>
    <row r="103" spans="1:26" ht="18" customHeight="1">
      <c r="A103" s="35" t="s">
        <v>205</v>
      </c>
      <c r="B103" s="174"/>
      <c r="C103" s="51" t="s">
        <v>297</v>
      </c>
      <c r="D103" s="84" t="s">
        <v>223</v>
      </c>
      <c r="E103" s="72">
        <v>12</v>
      </c>
      <c r="F103" s="58">
        <v>12</v>
      </c>
      <c r="G103" s="84" t="s">
        <v>161</v>
      </c>
      <c r="H103" s="40"/>
      <c r="I103" s="23">
        <v>179</v>
      </c>
      <c r="J103" s="58">
        <v>179</v>
      </c>
      <c r="K103" s="41">
        <f t="shared" si="1"/>
        <v>0</v>
      </c>
      <c r="L103" s="57"/>
      <c r="M103" s="43"/>
      <c r="N103" s="43"/>
      <c r="O103" s="82"/>
      <c r="P103" s="82"/>
      <c r="Q103" s="43"/>
      <c r="R103" s="43"/>
      <c r="S103" s="43"/>
      <c r="T103" s="43"/>
      <c r="U103" s="43"/>
      <c r="V103" s="43"/>
      <c r="W103" s="43"/>
      <c r="X103" s="43"/>
      <c r="Y103" s="97"/>
      <c r="Z103" s="98"/>
    </row>
    <row r="104" spans="1:26" ht="45" customHeight="1">
      <c r="A104" s="35" t="s">
        <v>206</v>
      </c>
      <c r="B104" s="175"/>
      <c r="C104" s="51" t="s">
        <v>298</v>
      </c>
      <c r="D104" s="84" t="s">
        <v>223</v>
      </c>
      <c r="E104" s="66" t="s">
        <v>148</v>
      </c>
      <c r="F104" s="58">
        <v>2</v>
      </c>
      <c r="G104" s="84" t="s">
        <v>162</v>
      </c>
      <c r="H104" s="40"/>
      <c r="I104" s="66" t="s">
        <v>148</v>
      </c>
      <c r="J104" s="58">
        <v>112</v>
      </c>
      <c r="K104" s="41">
        <f>J104</f>
        <v>112</v>
      </c>
      <c r="L104" s="59" t="s">
        <v>180</v>
      </c>
      <c r="M104" s="43"/>
      <c r="N104" s="43"/>
      <c r="O104" s="82"/>
      <c r="P104" s="82"/>
      <c r="Q104" s="43"/>
      <c r="R104" s="43"/>
      <c r="S104" s="43"/>
      <c r="T104" s="43"/>
      <c r="U104" s="43"/>
      <c r="V104" s="43"/>
      <c r="W104" s="43"/>
      <c r="X104" s="43"/>
      <c r="Y104" s="97"/>
      <c r="Z104" s="98"/>
    </row>
    <row r="105" spans="1:26" s="14" customFormat="1" ht="32.25" customHeight="1">
      <c r="A105" s="73"/>
      <c r="B105" s="73"/>
      <c r="C105" s="27" t="s">
        <v>67</v>
      </c>
      <c r="D105" s="73"/>
      <c r="E105" s="73"/>
      <c r="F105" s="73"/>
      <c r="G105" s="73"/>
      <c r="H105" s="73"/>
      <c r="I105" s="30">
        <f>I12+I23+I42+I58+I74+I80+I94</f>
        <v>1519637.5</v>
      </c>
      <c r="J105" s="30">
        <f>J12+J23+J42+J58+J74+J80+J94</f>
        <v>1521219.5</v>
      </c>
      <c r="K105" s="31">
        <f t="shared" si="1"/>
        <v>1582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5" s="14" customFormat="1" ht="34.5" customHeight="1">
      <c r="A106" s="74"/>
      <c r="B106" s="74"/>
      <c r="C106" s="75"/>
      <c r="D106" s="74"/>
      <c r="E106" s="74"/>
      <c r="F106" s="74"/>
      <c r="G106" s="74"/>
      <c r="H106" s="74"/>
      <c r="I106" s="76"/>
      <c r="J106" s="76"/>
      <c r="K106" s="77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3:12" s="78" customFormat="1" ht="25.5" customHeight="1">
      <c r="C107" s="93" t="s">
        <v>129</v>
      </c>
      <c r="D107" s="93"/>
      <c r="E107" s="93"/>
      <c r="F107" s="93"/>
      <c r="G107" s="93"/>
      <c r="H107" s="93"/>
      <c r="I107" s="93"/>
      <c r="J107" s="93"/>
      <c r="K107" s="93"/>
      <c r="L107" s="93" t="s">
        <v>187</v>
      </c>
    </row>
    <row r="108" spans="3:12" s="78" customFormat="1" ht="21.75" customHeight="1"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3:12" s="78" customFormat="1" ht="21.75" customHeight="1">
      <c r="C109" s="93" t="s">
        <v>188</v>
      </c>
      <c r="D109" s="93"/>
      <c r="E109" s="93"/>
      <c r="F109" s="93"/>
      <c r="G109" s="93"/>
      <c r="H109" s="93"/>
      <c r="I109" s="93"/>
      <c r="J109" s="93"/>
      <c r="K109" s="93"/>
      <c r="L109" s="93" t="s">
        <v>189</v>
      </c>
    </row>
    <row r="110" spans="3:12" ht="15" customHeight="1"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ht="20.25" customHeight="1"/>
    <row r="112" spans="1:2" ht="19.5" customHeight="1">
      <c r="A112" s="13" t="s">
        <v>194</v>
      </c>
      <c r="B112" s="90"/>
    </row>
  </sheetData>
  <sheetProtection/>
  <mergeCells count="44">
    <mergeCell ref="L70:L73"/>
    <mergeCell ref="I6:L7"/>
    <mergeCell ref="B13:B26"/>
    <mergeCell ref="B27:B54"/>
    <mergeCell ref="B55:B80"/>
    <mergeCell ref="B81:B104"/>
    <mergeCell ref="K8:K9"/>
    <mergeCell ref="L8:L9"/>
    <mergeCell ref="J8:J9"/>
    <mergeCell ref="B8:B9"/>
    <mergeCell ref="Y11:Y26"/>
    <mergeCell ref="Z11:Z26"/>
    <mergeCell ref="Y5:Z5"/>
    <mergeCell ref="S8:S9"/>
    <mergeCell ref="T8:T9"/>
    <mergeCell ref="U8:V8"/>
    <mergeCell ref="W8:X8"/>
    <mergeCell ref="Y6:Y9"/>
    <mergeCell ref="Z6:Z9"/>
    <mergeCell ref="W7:X7"/>
    <mergeCell ref="C8:C9"/>
    <mergeCell ref="D8:D9"/>
    <mergeCell ref="E8:F8"/>
    <mergeCell ref="G8:G9"/>
    <mergeCell ref="I8:I9"/>
    <mergeCell ref="O7:O9"/>
    <mergeCell ref="P7:P9"/>
    <mergeCell ref="Q7:R7"/>
    <mergeCell ref="S7:T7"/>
    <mergeCell ref="U7:V7"/>
    <mergeCell ref="M8:M9"/>
    <mergeCell ref="N8:N9"/>
    <mergeCell ref="Q8:Q9"/>
    <mergeCell ref="R8:R9"/>
    <mergeCell ref="T1:Y1"/>
    <mergeCell ref="T2:Y2"/>
    <mergeCell ref="T3:Y3"/>
    <mergeCell ref="A4:Y4"/>
    <mergeCell ref="A6:A9"/>
    <mergeCell ref="B6:G7"/>
    <mergeCell ref="H6:H9"/>
    <mergeCell ref="M6:P6"/>
    <mergeCell ref="Q6:X6"/>
    <mergeCell ref="M7:N7"/>
  </mergeCells>
  <printOptions horizontalCentered="1"/>
  <pageMargins left="0.2362204724409449" right="0.15748031496062992" top="0.2362204724409449" bottom="0.35433070866141736" header="0.2362204724409449" footer="0.31496062992125984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29"/>
  <sheetViews>
    <sheetView zoomScalePageLayoutView="0" workbookViewId="0" topLeftCell="A1">
      <selection activeCell="E1" sqref="E1:I29"/>
    </sheetView>
  </sheetViews>
  <sheetFormatPr defaultColWidth="9.140625" defaultRowHeight="15"/>
  <sheetData>
    <row r="1" spans="5:9" ht="15">
      <c r="E1" s="1"/>
      <c r="F1" s="1"/>
      <c r="G1" s="1"/>
      <c r="H1" s="1"/>
      <c r="I1" s="7" t="s">
        <v>6</v>
      </c>
    </row>
    <row r="2" spans="5:9" ht="15">
      <c r="E2" s="3"/>
      <c r="F2" s="176" t="s">
        <v>1</v>
      </c>
      <c r="G2" s="8" t="s">
        <v>2</v>
      </c>
      <c r="H2" s="8">
        <v>100</v>
      </c>
      <c r="I2" s="9">
        <v>23047589.29</v>
      </c>
    </row>
    <row r="3" spans="5:9" ht="15">
      <c r="E3" s="3"/>
      <c r="F3" s="177"/>
      <c r="G3" s="8" t="s">
        <v>3</v>
      </c>
      <c r="H3" s="8">
        <v>50</v>
      </c>
      <c r="I3" s="9">
        <v>11792389.28</v>
      </c>
    </row>
    <row r="4" spans="5:9" ht="15">
      <c r="E4" s="3"/>
      <c r="F4" s="177"/>
      <c r="G4" s="8" t="s">
        <v>23</v>
      </c>
      <c r="H4" s="8">
        <v>50</v>
      </c>
      <c r="I4" s="9">
        <v>11771682.15</v>
      </c>
    </row>
    <row r="5" spans="5:9" ht="15">
      <c r="E5" s="3"/>
      <c r="F5" s="177"/>
      <c r="G5" s="8" t="s">
        <v>4</v>
      </c>
      <c r="H5" s="8">
        <v>100</v>
      </c>
      <c r="I5" s="9">
        <v>23071635.72</v>
      </c>
    </row>
    <row r="6" spans="5:9" ht="15">
      <c r="E6" s="3"/>
      <c r="F6" s="178"/>
      <c r="G6" s="8" t="s">
        <v>5</v>
      </c>
      <c r="H6" s="8">
        <v>100</v>
      </c>
      <c r="I6" s="9">
        <v>23534196.43</v>
      </c>
    </row>
    <row r="7" spans="5:9" ht="15">
      <c r="E7" s="3"/>
      <c r="F7" s="3"/>
      <c r="G7" s="12" t="s">
        <v>0</v>
      </c>
      <c r="H7" s="5">
        <f>SUM(H2:H6)</f>
        <v>400</v>
      </c>
      <c r="I7" s="6">
        <f>SUM(I2:I6)</f>
        <v>93217492.87</v>
      </c>
    </row>
    <row r="8" spans="5:9" ht="15">
      <c r="E8" s="3"/>
      <c r="F8" s="176" t="s">
        <v>7</v>
      </c>
      <c r="G8" s="2" t="s">
        <v>8</v>
      </c>
      <c r="H8" s="2">
        <v>25</v>
      </c>
      <c r="I8" s="4">
        <v>1674107.14</v>
      </c>
    </row>
    <row r="9" spans="5:9" ht="15">
      <c r="E9" s="3"/>
      <c r="F9" s="177"/>
      <c r="G9" s="8" t="s">
        <v>9</v>
      </c>
      <c r="H9" s="8">
        <v>25</v>
      </c>
      <c r="I9" s="9">
        <v>1674107.14</v>
      </c>
    </row>
    <row r="10" spans="5:9" ht="15">
      <c r="E10" s="3"/>
      <c r="F10" s="177"/>
      <c r="G10" s="8" t="s">
        <v>10</v>
      </c>
      <c r="H10" s="8">
        <v>25</v>
      </c>
      <c r="I10" s="9">
        <v>1674107.14</v>
      </c>
    </row>
    <row r="11" spans="5:9" ht="15">
      <c r="E11" s="3"/>
      <c r="F11" s="177"/>
      <c r="G11" s="8" t="s">
        <v>11</v>
      </c>
      <c r="H11" s="8">
        <v>25</v>
      </c>
      <c r="I11" s="9">
        <v>1674107.14</v>
      </c>
    </row>
    <row r="12" spans="5:9" ht="15">
      <c r="E12" s="3"/>
      <c r="F12" s="177"/>
      <c r="G12" s="8" t="s">
        <v>12</v>
      </c>
      <c r="H12" s="8">
        <v>25</v>
      </c>
      <c r="I12" s="9">
        <v>1674107.14</v>
      </c>
    </row>
    <row r="13" spans="5:9" ht="15">
      <c r="E13" s="3"/>
      <c r="F13" s="177"/>
      <c r="G13" s="8" t="s">
        <v>12</v>
      </c>
      <c r="H13" s="8">
        <v>25</v>
      </c>
      <c r="I13" s="9">
        <v>1674107.14</v>
      </c>
    </row>
    <row r="14" spans="5:9" ht="15">
      <c r="E14" s="3"/>
      <c r="F14" s="177"/>
      <c r="G14" s="8" t="s">
        <v>20</v>
      </c>
      <c r="H14" s="8">
        <v>200</v>
      </c>
      <c r="I14" s="9">
        <v>5581128</v>
      </c>
    </row>
    <row r="15" spans="5:9" ht="15">
      <c r="E15" s="3"/>
      <c r="F15" s="177"/>
      <c r="G15" s="8" t="s">
        <v>13</v>
      </c>
      <c r="H15" s="8">
        <v>25</v>
      </c>
      <c r="I15" s="9">
        <v>1674107.14</v>
      </c>
    </row>
    <row r="16" spans="5:9" ht="15">
      <c r="E16" s="3"/>
      <c r="F16" s="177"/>
      <c r="G16" s="8" t="s">
        <v>14</v>
      </c>
      <c r="H16" s="8">
        <v>25</v>
      </c>
      <c r="I16" s="9">
        <v>1674107.14</v>
      </c>
    </row>
    <row r="17" spans="5:9" ht="15">
      <c r="E17" s="3"/>
      <c r="F17" s="179"/>
      <c r="G17" s="8" t="s">
        <v>15</v>
      </c>
      <c r="H17" s="8">
        <v>25</v>
      </c>
      <c r="I17" s="9">
        <v>1674107.14</v>
      </c>
    </row>
    <row r="18" spans="5:9" ht="15">
      <c r="E18" s="3"/>
      <c r="F18" s="3"/>
      <c r="G18" s="8" t="s">
        <v>16</v>
      </c>
      <c r="H18" s="8">
        <v>25</v>
      </c>
      <c r="I18" s="9">
        <v>1674107.14</v>
      </c>
    </row>
    <row r="19" spans="5:9" ht="124.5">
      <c r="E19" s="3"/>
      <c r="F19" s="11" t="s">
        <v>25</v>
      </c>
      <c r="G19" s="8" t="s">
        <v>16</v>
      </c>
      <c r="H19" s="8">
        <v>1</v>
      </c>
      <c r="I19" s="9">
        <v>672522.32</v>
      </c>
    </row>
    <row r="20" spans="5:9" ht="15">
      <c r="E20" s="3"/>
      <c r="F20" s="3"/>
      <c r="G20" s="12" t="s">
        <v>0</v>
      </c>
      <c r="H20" s="2">
        <f>SUM(H8:H19)</f>
        <v>451</v>
      </c>
      <c r="I20" s="6">
        <f>SUM(I8:I19)</f>
        <v>22994721.720000003</v>
      </c>
    </row>
    <row r="21" spans="5:9" ht="15">
      <c r="E21" s="3"/>
      <c r="F21" s="3"/>
      <c r="G21" s="180" t="s">
        <v>17</v>
      </c>
      <c r="H21" s="181"/>
      <c r="I21" s="6">
        <f>I7+I20</f>
        <v>116212214.59</v>
      </c>
    </row>
    <row r="22" spans="5:9" ht="15">
      <c r="E22" s="3"/>
      <c r="F22" s="3"/>
      <c r="G22" s="8" t="s">
        <v>18</v>
      </c>
      <c r="H22" s="8">
        <v>25</v>
      </c>
      <c r="I22" s="9">
        <v>1674107.14</v>
      </c>
    </row>
    <row r="23" spans="5:9" ht="15">
      <c r="E23" s="3"/>
      <c r="F23" s="3"/>
      <c r="G23" s="8" t="s">
        <v>19</v>
      </c>
      <c r="H23" s="8">
        <v>25</v>
      </c>
      <c r="I23" s="9">
        <v>1674107.14</v>
      </c>
    </row>
    <row r="24" spans="5:9" ht="15">
      <c r="E24" s="3"/>
      <c r="F24" s="3"/>
      <c r="G24" s="8" t="s">
        <v>21</v>
      </c>
      <c r="H24" s="8">
        <v>25</v>
      </c>
      <c r="I24" s="9">
        <v>1674107.14</v>
      </c>
    </row>
    <row r="25" spans="5:9" ht="15">
      <c r="E25" s="3"/>
      <c r="F25" s="3"/>
      <c r="G25" s="10" t="s">
        <v>21</v>
      </c>
      <c r="H25" s="8">
        <v>25</v>
      </c>
      <c r="I25" s="9">
        <v>1674107.14</v>
      </c>
    </row>
    <row r="26" spans="5:9" ht="15">
      <c r="E26" s="3"/>
      <c r="F26" s="3"/>
      <c r="G26" s="8" t="s">
        <v>22</v>
      </c>
      <c r="H26" s="8">
        <v>25</v>
      </c>
      <c r="I26" s="9">
        <v>1674107.14</v>
      </c>
    </row>
    <row r="27" spans="5:9" ht="15">
      <c r="E27" s="3"/>
      <c r="F27" s="3"/>
      <c r="G27" s="8" t="s">
        <v>22</v>
      </c>
      <c r="H27" s="8">
        <v>25</v>
      </c>
      <c r="I27" s="9">
        <v>1674107.14</v>
      </c>
    </row>
    <row r="28" spans="5:9" ht="15">
      <c r="E28" s="3"/>
      <c r="F28" s="3"/>
      <c r="G28" s="12" t="s">
        <v>0</v>
      </c>
      <c r="H28" s="5">
        <f>SUM(H22:H27)</f>
        <v>150</v>
      </c>
      <c r="I28" s="6">
        <f>SUM(I22:I27)</f>
        <v>10044642.84</v>
      </c>
    </row>
    <row r="29" spans="5:9" ht="15">
      <c r="E29" s="3"/>
      <c r="F29" s="3"/>
      <c r="G29" s="180" t="s">
        <v>24</v>
      </c>
      <c r="H29" s="123"/>
      <c r="I29" s="6">
        <f>I21+I28</f>
        <v>126256857.43</v>
      </c>
    </row>
  </sheetData>
  <sheetProtection/>
  <mergeCells count="4">
    <mergeCell ref="F2:F6"/>
    <mergeCell ref="F8:F17"/>
    <mergeCell ref="G21:H21"/>
    <mergeCell ref="G29:H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Astana-Teplotranzit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PEO-Aliya</dc:creator>
  <cp:keywords/>
  <dc:description/>
  <cp:lastModifiedBy>Админ</cp:lastModifiedBy>
  <cp:lastPrinted>2017-06-09T09:25:30Z</cp:lastPrinted>
  <dcterms:created xsi:type="dcterms:W3CDTF">2012-12-14T02:51:02Z</dcterms:created>
  <dcterms:modified xsi:type="dcterms:W3CDTF">2017-06-12T10:27:56Z</dcterms:modified>
  <cp:category/>
  <cp:version/>
  <cp:contentType/>
  <cp:contentStatus/>
</cp:coreProperties>
</file>